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shortcut-targets-by-id\1wrmTfB916aRGGeOLxNfvZguwtz81G83P\TRUHLA\30-2411 KOP BY II\4. DSP\03_profese\18_Propočet aktualizace\Odevzdání 19.02.2025\"/>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SO.01 BP Pol" sheetId="12" r:id="rId4"/>
    <sheet name="SO.01 NS Pol" sheetId="13" r:id="rId5"/>
    <sheet name="SO.01 TZB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BP Pol'!$1:$7</definedName>
    <definedName name="_xlnm.Print_Titles" localSheetId="4">'SO.01 NS Pol'!$1:$7</definedName>
    <definedName name="_xlnm.Print_Titles" localSheetId="5">'SO.01 TZB Pol'!$1:$7</definedName>
    <definedName name="oadresa">Stavba!$D$6</definedName>
    <definedName name="Objednatel" localSheetId="1">Stavba!$D$5</definedName>
    <definedName name="Objekt" localSheetId="1">Stavba!$B$38</definedName>
    <definedName name="_xlnm.Print_Area" localSheetId="3">'SO.01 BP Pol'!$A$1:$Y$159</definedName>
    <definedName name="_xlnm.Print_Area" localSheetId="4">'SO.01 NS Pol'!$A$1:$Y$287</definedName>
    <definedName name="_xlnm.Print_Area" localSheetId="5">'SO.01 TZB Pol'!$A$1:$Y$18</definedName>
    <definedName name="_xlnm.Print_Area" localSheetId="1">Stavba!$A$1:$J$99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98" i="1" l="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G44" i="1"/>
  <c r="F44" i="1"/>
  <c r="G43" i="1"/>
  <c r="F43" i="1"/>
  <c r="G42" i="1"/>
  <c r="F42" i="1"/>
  <c r="G41" i="1"/>
  <c r="F41" i="1"/>
  <c r="G39" i="1"/>
  <c r="F39" i="1"/>
  <c r="G17" i="14"/>
  <c r="G8" i="14"/>
  <c r="O8" i="14"/>
  <c r="G9" i="14"/>
  <c r="M9" i="14" s="1"/>
  <c r="M8" i="14" s="1"/>
  <c r="I9" i="14"/>
  <c r="I8" i="14" s="1"/>
  <c r="K9" i="14"/>
  <c r="K8" i="14" s="1"/>
  <c r="O9" i="14"/>
  <c r="Q9" i="14"/>
  <c r="Q8" i="14" s="1"/>
  <c r="V9" i="14"/>
  <c r="V8" i="14" s="1"/>
  <c r="G10" i="14"/>
  <c r="K10" i="14"/>
  <c r="O10" i="14"/>
  <c r="V10" i="14"/>
  <c r="G11" i="14"/>
  <c r="I11" i="14"/>
  <c r="I10" i="14" s="1"/>
  <c r="K11" i="14"/>
  <c r="M11" i="14"/>
  <c r="M10" i="14" s="1"/>
  <c r="O11" i="14"/>
  <c r="Q11" i="14"/>
  <c r="Q10" i="14" s="1"/>
  <c r="V11" i="14"/>
  <c r="G12" i="14"/>
  <c r="K12" i="14"/>
  <c r="O12" i="14"/>
  <c r="V12" i="14"/>
  <c r="G13" i="14"/>
  <c r="I13" i="14"/>
  <c r="I12" i="14" s="1"/>
  <c r="K13" i="14"/>
  <c r="M13" i="14"/>
  <c r="M12" i="14" s="1"/>
  <c r="O13" i="14"/>
  <c r="Q13" i="14"/>
  <c r="Q12" i="14" s="1"/>
  <c r="V13" i="14"/>
  <c r="G14" i="14"/>
  <c r="K14" i="14"/>
  <c r="O14" i="14"/>
  <c r="V14" i="14"/>
  <c r="G15" i="14"/>
  <c r="I15" i="14"/>
  <c r="I14" i="14" s="1"/>
  <c r="K15" i="14"/>
  <c r="M15" i="14"/>
  <c r="M14" i="14" s="1"/>
  <c r="O15" i="14"/>
  <c r="Q15" i="14"/>
  <c r="Q14" i="14" s="1"/>
  <c r="V15" i="14"/>
  <c r="AE17" i="14"/>
  <c r="AF17" i="14"/>
  <c r="G286" i="13"/>
  <c r="BA278" i="13"/>
  <c r="BA241" i="13"/>
  <c r="BA190" i="13"/>
  <c r="BA188" i="13"/>
  <c r="BA186" i="13"/>
  <c r="BA179" i="13"/>
  <c r="BA175" i="13"/>
  <c r="BA171" i="13"/>
  <c r="BA169" i="13"/>
  <c r="BA167" i="13"/>
  <c r="BA165" i="13"/>
  <c r="BA163" i="13"/>
  <c r="BA161" i="13"/>
  <c r="BA160" i="13"/>
  <c r="BA158" i="13"/>
  <c r="BA153" i="13"/>
  <c r="BA144" i="13"/>
  <c r="BA132" i="13"/>
  <c r="BA97" i="13"/>
  <c r="BA94" i="13"/>
  <c r="BA90" i="13"/>
  <c r="BA78" i="13"/>
  <c r="BA76" i="13"/>
  <c r="BA72" i="13"/>
  <c r="BA40" i="13"/>
  <c r="BA38" i="13"/>
  <c r="G9" i="13"/>
  <c r="M9" i="13" s="1"/>
  <c r="I9" i="13"/>
  <c r="I8" i="13" s="1"/>
  <c r="K9" i="13"/>
  <c r="K8" i="13" s="1"/>
  <c r="O9" i="13"/>
  <c r="Q9" i="13"/>
  <c r="Q8" i="13" s="1"/>
  <c r="V9" i="13"/>
  <c r="V8" i="13" s="1"/>
  <c r="G10" i="13"/>
  <c r="I10" i="13"/>
  <c r="K10" i="13"/>
  <c r="M10" i="13"/>
  <c r="O10" i="13"/>
  <c r="Q10" i="13"/>
  <c r="V10" i="13"/>
  <c r="G12" i="13"/>
  <c r="I12" i="13"/>
  <c r="K12" i="13"/>
  <c r="M12" i="13"/>
  <c r="O12" i="13"/>
  <c r="Q12" i="13"/>
  <c r="V12" i="13"/>
  <c r="G15" i="13"/>
  <c r="M15" i="13" s="1"/>
  <c r="I15" i="13"/>
  <c r="K15" i="13"/>
  <c r="O15" i="13"/>
  <c r="O8" i="13" s="1"/>
  <c r="Q15" i="13"/>
  <c r="V15" i="13"/>
  <c r="G16" i="13"/>
  <c r="M16" i="13" s="1"/>
  <c r="I16" i="13"/>
  <c r="K16" i="13"/>
  <c r="O16" i="13"/>
  <c r="Q16" i="13"/>
  <c r="V16" i="13"/>
  <c r="G19" i="13"/>
  <c r="I19" i="13"/>
  <c r="K19" i="13"/>
  <c r="M19" i="13"/>
  <c r="O19" i="13"/>
  <c r="Q19" i="13"/>
  <c r="V19" i="13"/>
  <c r="G21" i="13"/>
  <c r="M21" i="13" s="1"/>
  <c r="I21" i="13"/>
  <c r="I20" i="13" s="1"/>
  <c r="K21" i="13"/>
  <c r="K20" i="13" s="1"/>
  <c r="O21" i="13"/>
  <c r="O20" i="13" s="1"/>
  <c r="Q21" i="13"/>
  <c r="Q20" i="13" s="1"/>
  <c r="V21" i="13"/>
  <c r="V20" i="13" s="1"/>
  <c r="G22" i="13"/>
  <c r="M22" i="13" s="1"/>
  <c r="I22" i="13"/>
  <c r="K22" i="13"/>
  <c r="O22" i="13"/>
  <c r="Q22" i="13"/>
  <c r="V22" i="13"/>
  <c r="G23" i="13"/>
  <c r="I23" i="13"/>
  <c r="K23" i="13"/>
  <c r="M23" i="13"/>
  <c r="O23" i="13"/>
  <c r="Q23" i="13"/>
  <c r="V23" i="13"/>
  <c r="G24" i="13"/>
  <c r="I24" i="13"/>
  <c r="K24" i="13"/>
  <c r="M24" i="13"/>
  <c r="O24" i="13"/>
  <c r="Q24" i="13"/>
  <c r="V24" i="13"/>
  <c r="G26" i="13"/>
  <c r="M26" i="13" s="1"/>
  <c r="I26" i="13"/>
  <c r="K26" i="13"/>
  <c r="O26" i="13"/>
  <c r="Q26" i="13"/>
  <c r="V26" i="13"/>
  <c r="G28" i="13"/>
  <c r="M28" i="13" s="1"/>
  <c r="I28" i="13"/>
  <c r="K28" i="13"/>
  <c r="O28" i="13"/>
  <c r="Q28" i="13"/>
  <c r="V28" i="13"/>
  <c r="G29" i="13"/>
  <c r="I29" i="13"/>
  <c r="K29" i="13"/>
  <c r="M29" i="13"/>
  <c r="O29" i="13"/>
  <c r="Q29" i="13"/>
  <c r="V29" i="13"/>
  <c r="G30" i="13"/>
  <c r="I30" i="13"/>
  <c r="K30" i="13"/>
  <c r="M30" i="13"/>
  <c r="O30" i="13"/>
  <c r="Q30" i="13"/>
  <c r="V30" i="13"/>
  <c r="G31" i="13"/>
  <c r="M31" i="13" s="1"/>
  <c r="I31" i="13"/>
  <c r="K31" i="13"/>
  <c r="O31" i="13"/>
  <c r="Q31" i="13"/>
  <c r="V31" i="13"/>
  <c r="G33" i="13"/>
  <c r="M33" i="13" s="1"/>
  <c r="I33" i="13"/>
  <c r="K33" i="13"/>
  <c r="O33" i="13"/>
  <c r="Q33" i="13"/>
  <c r="V33" i="13"/>
  <c r="G35" i="13"/>
  <c r="I35" i="13"/>
  <c r="K35" i="13"/>
  <c r="M35" i="13"/>
  <c r="O35" i="13"/>
  <c r="Q35" i="13"/>
  <c r="V35" i="13"/>
  <c r="G37" i="13"/>
  <c r="I37" i="13"/>
  <c r="K37" i="13"/>
  <c r="M37" i="13"/>
  <c r="O37" i="13"/>
  <c r="Q37" i="13"/>
  <c r="V37" i="13"/>
  <c r="G39" i="13"/>
  <c r="M39" i="13" s="1"/>
  <c r="I39" i="13"/>
  <c r="K39" i="13"/>
  <c r="O39" i="13"/>
  <c r="Q39" i="13"/>
  <c r="V39" i="13"/>
  <c r="G43" i="13"/>
  <c r="I43" i="13"/>
  <c r="K43" i="13"/>
  <c r="K42" i="13" s="1"/>
  <c r="M43" i="13"/>
  <c r="O43" i="13"/>
  <c r="Q43" i="13"/>
  <c r="V43" i="13"/>
  <c r="V42" i="13" s="1"/>
  <c r="G45" i="13"/>
  <c r="G42" i="13" s="1"/>
  <c r="I45" i="13"/>
  <c r="K45" i="13"/>
  <c r="M45" i="13"/>
  <c r="O45" i="13"/>
  <c r="O42" i="13" s="1"/>
  <c r="Q45" i="13"/>
  <c r="V45" i="13"/>
  <c r="G47" i="13"/>
  <c r="M47" i="13" s="1"/>
  <c r="I47" i="13"/>
  <c r="K47" i="13"/>
  <c r="O47" i="13"/>
  <c r="Q47" i="13"/>
  <c r="V47" i="13"/>
  <c r="G48" i="13"/>
  <c r="M48" i="13" s="1"/>
  <c r="I48" i="13"/>
  <c r="I42" i="13" s="1"/>
  <c r="K48" i="13"/>
  <c r="O48" i="13"/>
  <c r="Q48" i="13"/>
  <c r="Q42" i="13" s="1"/>
  <c r="V48" i="13"/>
  <c r="G49" i="13"/>
  <c r="I49" i="13"/>
  <c r="K49" i="13"/>
  <c r="M49" i="13"/>
  <c r="O49" i="13"/>
  <c r="Q49" i="13"/>
  <c r="V49" i="13"/>
  <c r="G50" i="13"/>
  <c r="I50" i="13"/>
  <c r="K50" i="13"/>
  <c r="M50" i="13"/>
  <c r="O50" i="13"/>
  <c r="Q50" i="13"/>
  <c r="V50" i="13"/>
  <c r="G51" i="13"/>
  <c r="M51" i="13" s="1"/>
  <c r="I51" i="13"/>
  <c r="K51" i="13"/>
  <c r="O51" i="13"/>
  <c r="Q51" i="13"/>
  <c r="V51" i="13"/>
  <c r="G53" i="13"/>
  <c r="M53" i="13" s="1"/>
  <c r="I53" i="13"/>
  <c r="K53" i="13"/>
  <c r="O53" i="13"/>
  <c r="Q53" i="13"/>
  <c r="V53" i="13"/>
  <c r="G55" i="13"/>
  <c r="I55" i="13"/>
  <c r="K55" i="13"/>
  <c r="M55" i="13"/>
  <c r="O55" i="13"/>
  <c r="Q55" i="13"/>
  <c r="V55" i="13"/>
  <c r="G57" i="13"/>
  <c r="I57" i="13"/>
  <c r="K57" i="13"/>
  <c r="M57" i="13"/>
  <c r="O57" i="13"/>
  <c r="Q57" i="13"/>
  <c r="V57" i="13"/>
  <c r="G59" i="13"/>
  <c r="M59" i="13" s="1"/>
  <c r="I59" i="13"/>
  <c r="K59" i="13"/>
  <c r="O59" i="13"/>
  <c r="Q59" i="13"/>
  <c r="V59" i="13"/>
  <c r="G61" i="13"/>
  <c r="M61" i="13" s="1"/>
  <c r="I61" i="13"/>
  <c r="K61" i="13"/>
  <c r="O61" i="13"/>
  <c r="Q61" i="13"/>
  <c r="V61" i="13"/>
  <c r="G62" i="13"/>
  <c r="I62" i="13"/>
  <c r="K62" i="13"/>
  <c r="M62" i="13"/>
  <c r="O62" i="13"/>
  <c r="Q62" i="13"/>
  <c r="V62" i="13"/>
  <c r="G64" i="13"/>
  <c r="I64" i="13"/>
  <c r="K64" i="13"/>
  <c r="M64" i="13"/>
  <c r="O64" i="13"/>
  <c r="Q64" i="13"/>
  <c r="V64" i="13"/>
  <c r="G66" i="13"/>
  <c r="M66" i="13" s="1"/>
  <c r="I66" i="13"/>
  <c r="K66" i="13"/>
  <c r="O66" i="13"/>
  <c r="Q66" i="13"/>
  <c r="V66" i="13"/>
  <c r="G67" i="13"/>
  <c r="M67" i="13" s="1"/>
  <c r="I67" i="13"/>
  <c r="K67" i="13"/>
  <c r="O67" i="13"/>
  <c r="Q67" i="13"/>
  <c r="V67" i="13"/>
  <c r="G68" i="13"/>
  <c r="I68" i="13"/>
  <c r="K68" i="13"/>
  <c r="M68" i="13"/>
  <c r="O68" i="13"/>
  <c r="Q68" i="13"/>
  <c r="V68" i="13"/>
  <c r="G69" i="13"/>
  <c r="I69" i="13"/>
  <c r="K69" i="13"/>
  <c r="M69" i="13"/>
  <c r="O69" i="13"/>
  <c r="Q69" i="13"/>
  <c r="V69" i="13"/>
  <c r="G71" i="13"/>
  <c r="M71" i="13" s="1"/>
  <c r="I71" i="13"/>
  <c r="I70" i="13" s="1"/>
  <c r="K71" i="13"/>
  <c r="K70" i="13" s="1"/>
  <c r="O71" i="13"/>
  <c r="Q71" i="13"/>
  <c r="Q70" i="13" s="1"/>
  <c r="V71" i="13"/>
  <c r="V70" i="13" s="1"/>
  <c r="G75" i="13"/>
  <c r="I75" i="13"/>
  <c r="K75" i="13"/>
  <c r="M75" i="13"/>
  <c r="O75" i="13"/>
  <c r="Q75" i="13"/>
  <c r="V75" i="13"/>
  <c r="G77" i="13"/>
  <c r="I77" i="13"/>
  <c r="K77" i="13"/>
  <c r="M77" i="13"/>
  <c r="O77" i="13"/>
  <c r="Q77" i="13"/>
  <c r="V77" i="13"/>
  <c r="G79" i="13"/>
  <c r="M79" i="13" s="1"/>
  <c r="I79" i="13"/>
  <c r="K79" i="13"/>
  <c r="O79" i="13"/>
  <c r="O70" i="13" s="1"/>
  <c r="Q79" i="13"/>
  <c r="V79" i="13"/>
  <c r="G81" i="13"/>
  <c r="M81" i="13" s="1"/>
  <c r="I81" i="13"/>
  <c r="K81" i="13"/>
  <c r="K80" i="13" s="1"/>
  <c r="O81" i="13"/>
  <c r="Q81" i="13"/>
  <c r="V81" i="13"/>
  <c r="V80" i="13" s="1"/>
  <c r="G83" i="13"/>
  <c r="I83" i="13"/>
  <c r="K83" i="13"/>
  <c r="M83" i="13"/>
  <c r="O83" i="13"/>
  <c r="Q83" i="13"/>
  <c r="V83" i="13"/>
  <c r="G84" i="13"/>
  <c r="G80" i="13" s="1"/>
  <c r="I84" i="13"/>
  <c r="K84" i="13"/>
  <c r="O84" i="13"/>
  <c r="O80" i="13" s="1"/>
  <c r="Q84" i="13"/>
  <c r="V84" i="13"/>
  <c r="G85" i="13"/>
  <c r="M85" i="13" s="1"/>
  <c r="I85" i="13"/>
  <c r="I80" i="13" s="1"/>
  <c r="K85" i="13"/>
  <c r="O85" i="13"/>
  <c r="Q85" i="13"/>
  <c r="Q80" i="13" s="1"/>
  <c r="V85" i="13"/>
  <c r="G86" i="13"/>
  <c r="I86" i="13"/>
  <c r="K86" i="13"/>
  <c r="M86" i="13"/>
  <c r="O86" i="13"/>
  <c r="Q86" i="13"/>
  <c r="V86" i="13"/>
  <c r="G88" i="13"/>
  <c r="I88" i="13"/>
  <c r="K88" i="13"/>
  <c r="M88" i="13"/>
  <c r="O88" i="13"/>
  <c r="Q88" i="13"/>
  <c r="V88" i="13"/>
  <c r="G89" i="13"/>
  <c r="M89" i="13" s="1"/>
  <c r="I89" i="13"/>
  <c r="K89" i="13"/>
  <c r="O89" i="13"/>
  <c r="Q89" i="13"/>
  <c r="V89" i="13"/>
  <c r="G91" i="13"/>
  <c r="M91" i="13" s="1"/>
  <c r="I91" i="13"/>
  <c r="K91" i="13"/>
  <c r="O91" i="13"/>
  <c r="Q91" i="13"/>
  <c r="V91" i="13"/>
  <c r="G93" i="13"/>
  <c r="I93" i="13"/>
  <c r="K93" i="13"/>
  <c r="M93" i="13"/>
  <c r="O93" i="13"/>
  <c r="Q93" i="13"/>
  <c r="V93" i="13"/>
  <c r="G95" i="13"/>
  <c r="I95" i="13"/>
  <c r="K95" i="13"/>
  <c r="M95" i="13"/>
  <c r="O95" i="13"/>
  <c r="Q95" i="13"/>
  <c r="V95" i="13"/>
  <c r="G96" i="13"/>
  <c r="M96" i="13" s="1"/>
  <c r="I96" i="13"/>
  <c r="K96" i="13"/>
  <c r="O96" i="13"/>
  <c r="Q96" i="13"/>
  <c r="V96" i="13"/>
  <c r="G98" i="13"/>
  <c r="M98" i="13" s="1"/>
  <c r="I98" i="13"/>
  <c r="K98" i="13"/>
  <c r="O98" i="13"/>
  <c r="Q98" i="13"/>
  <c r="V98" i="13"/>
  <c r="G100" i="13"/>
  <c r="I100" i="13"/>
  <c r="K100" i="13"/>
  <c r="M100" i="13"/>
  <c r="O100" i="13"/>
  <c r="Q100" i="13"/>
  <c r="V100" i="13"/>
  <c r="G103" i="13"/>
  <c r="M103" i="13" s="1"/>
  <c r="M102" i="13" s="1"/>
  <c r="I103" i="13"/>
  <c r="I102" i="13" s="1"/>
  <c r="K103" i="13"/>
  <c r="O103" i="13"/>
  <c r="O102" i="13" s="1"/>
  <c r="Q103" i="13"/>
  <c r="Q102" i="13" s="1"/>
  <c r="V103" i="13"/>
  <c r="G104" i="13"/>
  <c r="M104" i="13" s="1"/>
  <c r="I104" i="13"/>
  <c r="K104" i="13"/>
  <c r="O104" i="13"/>
  <c r="Q104" i="13"/>
  <c r="V104" i="13"/>
  <c r="G105" i="13"/>
  <c r="I105" i="13"/>
  <c r="K105" i="13"/>
  <c r="K102" i="13" s="1"/>
  <c r="M105" i="13"/>
  <c r="O105" i="13"/>
  <c r="Q105" i="13"/>
  <c r="V105" i="13"/>
  <c r="V102" i="13" s="1"/>
  <c r="G106" i="13"/>
  <c r="I106" i="13"/>
  <c r="K106" i="13"/>
  <c r="M106" i="13"/>
  <c r="O106" i="13"/>
  <c r="Q106" i="13"/>
  <c r="V106" i="13"/>
  <c r="G108" i="13"/>
  <c r="M108" i="13" s="1"/>
  <c r="I108" i="13"/>
  <c r="I107" i="13" s="1"/>
  <c r="K108" i="13"/>
  <c r="K107" i="13" s="1"/>
  <c r="O108" i="13"/>
  <c r="Q108" i="13"/>
  <c r="Q107" i="13" s="1"/>
  <c r="V108" i="13"/>
  <c r="V107" i="13" s="1"/>
  <c r="G113" i="13"/>
  <c r="I113" i="13"/>
  <c r="K113" i="13"/>
  <c r="M113" i="13"/>
  <c r="O113" i="13"/>
  <c r="Q113" i="13"/>
  <c r="V113" i="13"/>
  <c r="G114" i="13"/>
  <c r="I114" i="13"/>
  <c r="K114" i="13"/>
  <c r="M114" i="13"/>
  <c r="O114" i="13"/>
  <c r="Q114" i="13"/>
  <c r="V114" i="13"/>
  <c r="G121" i="13"/>
  <c r="M121" i="13" s="1"/>
  <c r="I121" i="13"/>
  <c r="K121" i="13"/>
  <c r="O121" i="13"/>
  <c r="O107" i="13" s="1"/>
  <c r="Q121" i="13"/>
  <c r="V121" i="13"/>
  <c r="G127" i="13"/>
  <c r="M127" i="13" s="1"/>
  <c r="I127" i="13"/>
  <c r="K127" i="13"/>
  <c r="O127" i="13"/>
  <c r="Q127" i="13"/>
  <c r="V127" i="13"/>
  <c r="G128" i="13"/>
  <c r="I128" i="13"/>
  <c r="K128" i="13"/>
  <c r="M128" i="13"/>
  <c r="O128" i="13"/>
  <c r="Q128" i="13"/>
  <c r="V128" i="13"/>
  <c r="K129" i="13"/>
  <c r="V129" i="13"/>
  <c r="G130" i="13"/>
  <c r="M130" i="13" s="1"/>
  <c r="M129" i="13" s="1"/>
  <c r="I130" i="13"/>
  <c r="I129" i="13" s="1"/>
  <c r="K130" i="13"/>
  <c r="O130" i="13"/>
  <c r="O129" i="13" s="1"/>
  <c r="Q130" i="13"/>
  <c r="Q129" i="13" s="1"/>
  <c r="V130" i="13"/>
  <c r="G131" i="13"/>
  <c r="M131" i="13" s="1"/>
  <c r="I131" i="13"/>
  <c r="K131" i="13"/>
  <c r="O131" i="13"/>
  <c r="Q131" i="13"/>
  <c r="V131" i="13"/>
  <c r="G134" i="13"/>
  <c r="I134" i="13"/>
  <c r="K134" i="13"/>
  <c r="M134" i="13"/>
  <c r="O134" i="13"/>
  <c r="Q134" i="13"/>
  <c r="V134" i="13"/>
  <c r="G135" i="13"/>
  <c r="G133" i="13" s="1"/>
  <c r="I135" i="13"/>
  <c r="K135" i="13"/>
  <c r="O135" i="13"/>
  <c r="O133" i="13" s="1"/>
  <c r="Q135" i="13"/>
  <c r="V135" i="13"/>
  <c r="G137" i="13"/>
  <c r="M137" i="13" s="1"/>
  <c r="I137" i="13"/>
  <c r="I133" i="13" s="1"/>
  <c r="K137" i="13"/>
  <c r="O137" i="13"/>
  <c r="Q137" i="13"/>
  <c r="Q133" i="13" s="1"/>
  <c r="V137" i="13"/>
  <c r="G139" i="13"/>
  <c r="M139" i="13" s="1"/>
  <c r="I139" i="13"/>
  <c r="K139" i="13"/>
  <c r="K133" i="13" s="1"/>
  <c r="O139" i="13"/>
  <c r="Q139" i="13"/>
  <c r="V139" i="13"/>
  <c r="V133" i="13" s="1"/>
  <c r="G142" i="13"/>
  <c r="I142" i="13"/>
  <c r="K142" i="13"/>
  <c r="M142" i="13"/>
  <c r="O142" i="13"/>
  <c r="Q142" i="13"/>
  <c r="V142" i="13"/>
  <c r="G146" i="13"/>
  <c r="M146" i="13" s="1"/>
  <c r="I146" i="13"/>
  <c r="K146" i="13"/>
  <c r="O146" i="13"/>
  <c r="Q146" i="13"/>
  <c r="V146" i="13"/>
  <c r="G148" i="13"/>
  <c r="M148" i="13" s="1"/>
  <c r="I148" i="13"/>
  <c r="K148" i="13"/>
  <c r="K147" i="13" s="1"/>
  <c r="O148" i="13"/>
  <c r="Q148" i="13"/>
  <c r="V148" i="13"/>
  <c r="V147" i="13" s="1"/>
  <c r="G149" i="13"/>
  <c r="I149" i="13"/>
  <c r="K149" i="13"/>
  <c r="M149" i="13"/>
  <c r="O149" i="13"/>
  <c r="Q149" i="13"/>
  <c r="V149" i="13"/>
  <c r="G150" i="13"/>
  <c r="G147" i="13" s="1"/>
  <c r="I150" i="13"/>
  <c r="K150" i="13"/>
  <c r="O150" i="13"/>
  <c r="O147" i="13" s="1"/>
  <c r="Q150" i="13"/>
  <c r="V150" i="13"/>
  <c r="G151" i="13"/>
  <c r="M151" i="13" s="1"/>
  <c r="I151" i="13"/>
  <c r="I147" i="13" s="1"/>
  <c r="K151" i="13"/>
  <c r="O151" i="13"/>
  <c r="Q151" i="13"/>
  <c r="Q147" i="13" s="1"/>
  <c r="V151" i="13"/>
  <c r="G152" i="13"/>
  <c r="M152" i="13" s="1"/>
  <c r="I152" i="13"/>
  <c r="K152" i="13"/>
  <c r="O152" i="13"/>
  <c r="Q152" i="13"/>
  <c r="V152" i="13"/>
  <c r="G154" i="13"/>
  <c r="I154" i="13"/>
  <c r="K154" i="13"/>
  <c r="M154" i="13"/>
  <c r="O154" i="13"/>
  <c r="Q154" i="13"/>
  <c r="V154" i="13"/>
  <c r="G156" i="13"/>
  <c r="M156" i="13" s="1"/>
  <c r="I156" i="13"/>
  <c r="I155" i="13" s="1"/>
  <c r="K156" i="13"/>
  <c r="K155" i="13" s="1"/>
  <c r="O156" i="13"/>
  <c r="Q156" i="13"/>
  <c r="Q155" i="13" s="1"/>
  <c r="V156" i="13"/>
  <c r="V155" i="13" s="1"/>
  <c r="G157" i="13"/>
  <c r="I157" i="13"/>
  <c r="K157" i="13"/>
  <c r="M157" i="13"/>
  <c r="O157" i="13"/>
  <c r="Q157" i="13"/>
  <c r="V157" i="13"/>
  <c r="G159" i="13"/>
  <c r="I159" i="13"/>
  <c r="K159" i="13"/>
  <c r="M159" i="13"/>
  <c r="O159" i="13"/>
  <c r="Q159" i="13"/>
  <c r="V159" i="13"/>
  <c r="G162" i="13"/>
  <c r="M162" i="13" s="1"/>
  <c r="I162" i="13"/>
  <c r="K162" i="13"/>
  <c r="O162" i="13"/>
  <c r="O155" i="13" s="1"/>
  <c r="Q162" i="13"/>
  <c r="V162" i="13"/>
  <c r="G164" i="13"/>
  <c r="M164" i="13" s="1"/>
  <c r="I164" i="13"/>
  <c r="K164" i="13"/>
  <c r="O164" i="13"/>
  <c r="Q164" i="13"/>
  <c r="V164" i="13"/>
  <c r="G166" i="13"/>
  <c r="I166" i="13"/>
  <c r="K166" i="13"/>
  <c r="M166" i="13"/>
  <c r="O166" i="13"/>
  <c r="Q166" i="13"/>
  <c r="V166" i="13"/>
  <c r="G168" i="13"/>
  <c r="I168" i="13"/>
  <c r="K168" i="13"/>
  <c r="M168" i="13"/>
  <c r="O168" i="13"/>
  <c r="Q168" i="13"/>
  <c r="V168" i="13"/>
  <c r="G170" i="13"/>
  <c r="M170" i="13" s="1"/>
  <c r="I170" i="13"/>
  <c r="K170" i="13"/>
  <c r="O170" i="13"/>
  <c r="Q170" i="13"/>
  <c r="V170" i="13"/>
  <c r="G174" i="13"/>
  <c r="M174" i="13" s="1"/>
  <c r="I174" i="13"/>
  <c r="K174" i="13"/>
  <c r="O174" i="13"/>
  <c r="Q174" i="13"/>
  <c r="V174" i="13"/>
  <c r="G178" i="13"/>
  <c r="I178" i="13"/>
  <c r="K178" i="13"/>
  <c r="M178" i="13"/>
  <c r="O178" i="13"/>
  <c r="Q178" i="13"/>
  <c r="V178" i="13"/>
  <c r="G180" i="13"/>
  <c r="I180" i="13"/>
  <c r="K180" i="13"/>
  <c r="M180" i="13"/>
  <c r="O180" i="13"/>
  <c r="Q180" i="13"/>
  <c r="V180" i="13"/>
  <c r="G181" i="13"/>
  <c r="M181" i="13" s="1"/>
  <c r="I181" i="13"/>
  <c r="K181" i="13"/>
  <c r="O181" i="13"/>
  <c r="Q181" i="13"/>
  <c r="V181" i="13"/>
  <c r="G183" i="13"/>
  <c r="M183" i="13" s="1"/>
  <c r="I183" i="13"/>
  <c r="K183" i="13"/>
  <c r="K182" i="13" s="1"/>
  <c r="O183" i="13"/>
  <c r="Q183" i="13"/>
  <c r="V183" i="13"/>
  <c r="V182" i="13" s="1"/>
  <c r="G185" i="13"/>
  <c r="I185" i="13"/>
  <c r="K185" i="13"/>
  <c r="M185" i="13"/>
  <c r="O185" i="13"/>
  <c r="Q185" i="13"/>
  <c r="V185" i="13"/>
  <c r="G187" i="13"/>
  <c r="G182" i="13" s="1"/>
  <c r="I187" i="13"/>
  <c r="K187" i="13"/>
  <c r="O187" i="13"/>
  <c r="O182" i="13" s="1"/>
  <c r="Q187" i="13"/>
  <c r="V187" i="13"/>
  <c r="G189" i="13"/>
  <c r="M189" i="13" s="1"/>
  <c r="I189" i="13"/>
  <c r="I182" i="13" s="1"/>
  <c r="K189" i="13"/>
  <c r="O189" i="13"/>
  <c r="Q189" i="13"/>
  <c r="Q182" i="13" s="1"/>
  <c r="V189" i="13"/>
  <c r="G191" i="13"/>
  <c r="I191" i="13"/>
  <c r="K191" i="13"/>
  <c r="M191" i="13"/>
  <c r="O191" i="13"/>
  <c r="Q191" i="13"/>
  <c r="V191" i="13"/>
  <c r="G193" i="13"/>
  <c r="I193" i="13"/>
  <c r="K193" i="13"/>
  <c r="M193" i="13"/>
  <c r="O193" i="13"/>
  <c r="Q193" i="13"/>
  <c r="V193" i="13"/>
  <c r="G195" i="13"/>
  <c r="M195" i="13" s="1"/>
  <c r="I195" i="13"/>
  <c r="K195" i="13"/>
  <c r="O195" i="13"/>
  <c r="Q195" i="13"/>
  <c r="V195" i="13"/>
  <c r="G197" i="13"/>
  <c r="M197" i="13" s="1"/>
  <c r="I197" i="13"/>
  <c r="K197" i="13"/>
  <c r="O197" i="13"/>
  <c r="Q197" i="13"/>
  <c r="V197" i="13"/>
  <c r="G199" i="13"/>
  <c r="G198" i="13" s="1"/>
  <c r="I199" i="13"/>
  <c r="K199" i="13"/>
  <c r="M199" i="13"/>
  <c r="O199" i="13"/>
  <c r="O198" i="13" s="1"/>
  <c r="Q199" i="13"/>
  <c r="V199" i="13"/>
  <c r="G201" i="13"/>
  <c r="M201" i="13" s="1"/>
  <c r="I201" i="13"/>
  <c r="K201" i="13"/>
  <c r="O201" i="13"/>
  <c r="Q201" i="13"/>
  <c r="V201" i="13"/>
  <c r="G202" i="13"/>
  <c r="M202" i="13" s="1"/>
  <c r="I202" i="13"/>
  <c r="I198" i="13" s="1"/>
  <c r="K202" i="13"/>
  <c r="O202" i="13"/>
  <c r="Q202" i="13"/>
  <c r="Q198" i="13" s="1"/>
  <c r="V202" i="13"/>
  <c r="G203" i="13"/>
  <c r="M203" i="13" s="1"/>
  <c r="I203" i="13"/>
  <c r="K203" i="13"/>
  <c r="K198" i="13" s="1"/>
  <c r="O203" i="13"/>
  <c r="Q203" i="13"/>
  <c r="V203" i="13"/>
  <c r="V198" i="13" s="1"/>
  <c r="G204" i="13"/>
  <c r="I204" i="13"/>
  <c r="K204" i="13"/>
  <c r="M204" i="13"/>
  <c r="O204" i="13"/>
  <c r="Q204" i="13"/>
  <c r="V204" i="13"/>
  <c r="G206" i="13"/>
  <c r="M206" i="13" s="1"/>
  <c r="I206" i="13"/>
  <c r="I205" i="13" s="1"/>
  <c r="K206" i="13"/>
  <c r="K205" i="13" s="1"/>
  <c r="O206" i="13"/>
  <c r="Q206" i="13"/>
  <c r="Q205" i="13" s="1"/>
  <c r="V206" i="13"/>
  <c r="V205" i="13" s="1"/>
  <c r="G209" i="13"/>
  <c r="I209" i="13"/>
  <c r="K209" i="13"/>
  <c r="M209" i="13"/>
  <c r="O209" i="13"/>
  <c r="Q209" i="13"/>
  <c r="V209" i="13"/>
  <c r="G211" i="13"/>
  <c r="I211" i="13"/>
  <c r="K211" i="13"/>
  <c r="M211" i="13"/>
  <c r="O211" i="13"/>
  <c r="Q211" i="13"/>
  <c r="V211" i="13"/>
  <c r="G212" i="13"/>
  <c r="M212" i="13" s="1"/>
  <c r="I212" i="13"/>
  <c r="K212" i="13"/>
  <c r="O212" i="13"/>
  <c r="O205" i="13" s="1"/>
  <c r="Q212" i="13"/>
  <c r="V212" i="13"/>
  <c r="G213" i="13"/>
  <c r="I213" i="13"/>
  <c r="O213" i="13"/>
  <c r="Q213" i="13"/>
  <c r="G214" i="13"/>
  <c r="M214" i="13" s="1"/>
  <c r="M213" i="13" s="1"/>
  <c r="I214" i="13"/>
  <c r="K214" i="13"/>
  <c r="K213" i="13" s="1"/>
  <c r="O214" i="13"/>
  <c r="Q214" i="13"/>
  <c r="V214" i="13"/>
  <c r="V213" i="13" s="1"/>
  <c r="K215" i="13"/>
  <c r="V215" i="13"/>
  <c r="G216" i="13"/>
  <c r="M216" i="13" s="1"/>
  <c r="M215" i="13" s="1"/>
  <c r="I216" i="13"/>
  <c r="I215" i="13" s="1"/>
  <c r="K216" i="13"/>
  <c r="O216" i="13"/>
  <c r="O215" i="13" s="1"/>
  <c r="Q216" i="13"/>
  <c r="Q215" i="13" s="1"/>
  <c r="V216" i="13"/>
  <c r="G219" i="13"/>
  <c r="M219" i="13" s="1"/>
  <c r="I219" i="13"/>
  <c r="K219" i="13"/>
  <c r="K218" i="13" s="1"/>
  <c r="O219" i="13"/>
  <c r="Q219" i="13"/>
  <c r="V219" i="13"/>
  <c r="V218" i="13" s="1"/>
  <c r="G220" i="13"/>
  <c r="I220" i="13"/>
  <c r="K220" i="13"/>
  <c r="M220" i="13"/>
  <c r="O220" i="13"/>
  <c r="Q220" i="13"/>
  <c r="V220" i="13"/>
  <c r="G221" i="13"/>
  <c r="G218" i="13" s="1"/>
  <c r="I221" i="13"/>
  <c r="K221" i="13"/>
  <c r="O221" i="13"/>
  <c r="O218" i="13" s="1"/>
  <c r="Q221" i="13"/>
  <c r="V221" i="13"/>
  <c r="G222" i="13"/>
  <c r="M222" i="13" s="1"/>
  <c r="I222" i="13"/>
  <c r="I218" i="13" s="1"/>
  <c r="K222" i="13"/>
  <c r="O222" i="13"/>
  <c r="Q222" i="13"/>
  <c r="Q218" i="13" s="1"/>
  <c r="V222" i="13"/>
  <c r="G223" i="13"/>
  <c r="M223" i="13" s="1"/>
  <c r="I223" i="13"/>
  <c r="K223" i="13"/>
  <c r="O223" i="13"/>
  <c r="Q223" i="13"/>
  <c r="V223" i="13"/>
  <c r="G224" i="13"/>
  <c r="I224" i="13"/>
  <c r="K224" i="13"/>
  <c r="M224" i="13"/>
  <c r="O224" i="13"/>
  <c r="Q224" i="13"/>
  <c r="V224" i="13"/>
  <c r="G225" i="13"/>
  <c r="M225" i="13" s="1"/>
  <c r="I225" i="13"/>
  <c r="K225" i="13"/>
  <c r="O225" i="13"/>
  <c r="Q225" i="13"/>
  <c r="V225" i="13"/>
  <c r="G226" i="13"/>
  <c r="M226" i="13" s="1"/>
  <c r="I226" i="13"/>
  <c r="K226" i="13"/>
  <c r="O226" i="13"/>
  <c r="Q226" i="13"/>
  <c r="V226" i="13"/>
  <c r="G228" i="13"/>
  <c r="I228" i="13"/>
  <c r="K228" i="13"/>
  <c r="M228" i="13"/>
  <c r="O228" i="13"/>
  <c r="Q228" i="13"/>
  <c r="V228" i="13"/>
  <c r="G229" i="13"/>
  <c r="I229" i="13"/>
  <c r="K229" i="13"/>
  <c r="M229" i="13"/>
  <c r="O229" i="13"/>
  <c r="Q229" i="13"/>
  <c r="V229" i="13"/>
  <c r="G231" i="13"/>
  <c r="O231" i="13"/>
  <c r="G232" i="13"/>
  <c r="M232" i="13" s="1"/>
  <c r="M231" i="13" s="1"/>
  <c r="I232" i="13"/>
  <c r="I231" i="13" s="1"/>
  <c r="K232" i="13"/>
  <c r="K231" i="13" s="1"/>
  <c r="O232" i="13"/>
  <c r="Q232" i="13"/>
  <c r="Q231" i="13" s="1"/>
  <c r="V232" i="13"/>
  <c r="V231" i="13" s="1"/>
  <c r="G233" i="13"/>
  <c r="I233" i="13"/>
  <c r="K233" i="13"/>
  <c r="M233" i="13"/>
  <c r="O233" i="13"/>
  <c r="Q233" i="13"/>
  <c r="V233" i="13"/>
  <c r="G234" i="13"/>
  <c r="I234" i="13"/>
  <c r="K234" i="13"/>
  <c r="M234" i="13"/>
  <c r="O234" i="13"/>
  <c r="Q234" i="13"/>
  <c r="V234" i="13"/>
  <c r="G237" i="13"/>
  <c r="M237" i="13" s="1"/>
  <c r="I237" i="13"/>
  <c r="K237" i="13"/>
  <c r="O237" i="13"/>
  <c r="Q237" i="13"/>
  <c r="V237" i="13"/>
  <c r="G238" i="13"/>
  <c r="I238" i="13"/>
  <c r="K238" i="13"/>
  <c r="M238" i="13"/>
  <c r="O238" i="13"/>
  <c r="Q238" i="13"/>
  <c r="V238" i="13"/>
  <c r="G239" i="13"/>
  <c r="I239" i="13"/>
  <c r="K239" i="13"/>
  <c r="M239" i="13"/>
  <c r="O239" i="13"/>
  <c r="Q239" i="13"/>
  <c r="V239" i="13"/>
  <c r="G240" i="13"/>
  <c r="M240" i="13" s="1"/>
  <c r="I240" i="13"/>
  <c r="K240" i="13"/>
  <c r="O240" i="13"/>
  <c r="Q240" i="13"/>
  <c r="V240" i="13"/>
  <c r="G242" i="13"/>
  <c r="M242" i="13" s="1"/>
  <c r="I242" i="13"/>
  <c r="K242" i="13"/>
  <c r="O242" i="13"/>
  <c r="Q242" i="13"/>
  <c r="V242" i="13"/>
  <c r="G243" i="13"/>
  <c r="I243" i="13"/>
  <c r="K243" i="13"/>
  <c r="M243" i="13"/>
  <c r="O243" i="13"/>
  <c r="Q243" i="13"/>
  <c r="V243" i="13"/>
  <c r="G244" i="13"/>
  <c r="I244" i="13"/>
  <c r="K244" i="13"/>
  <c r="M244" i="13"/>
  <c r="O244" i="13"/>
  <c r="Q244" i="13"/>
  <c r="V244" i="13"/>
  <c r="G245" i="13"/>
  <c r="M245" i="13" s="1"/>
  <c r="I245" i="13"/>
  <c r="K245" i="13"/>
  <c r="O245" i="13"/>
  <c r="Q245" i="13"/>
  <c r="V245" i="13"/>
  <c r="G247" i="13"/>
  <c r="M247" i="13" s="1"/>
  <c r="I247" i="13"/>
  <c r="K247" i="13"/>
  <c r="O247" i="13"/>
  <c r="Q247" i="13"/>
  <c r="V247" i="13"/>
  <c r="G248" i="13"/>
  <c r="M248" i="13" s="1"/>
  <c r="I248" i="13"/>
  <c r="K248" i="13"/>
  <c r="O248" i="13"/>
  <c r="Q248" i="13"/>
  <c r="V248" i="13"/>
  <c r="G249" i="13"/>
  <c r="I249" i="13"/>
  <c r="K249" i="13"/>
  <c r="M249" i="13"/>
  <c r="O249" i="13"/>
  <c r="Q249" i="13"/>
  <c r="V249" i="13"/>
  <c r="G250" i="13"/>
  <c r="I250" i="13"/>
  <c r="K250" i="13"/>
  <c r="O250" i="13"/>
  <c r="Q250" i="13"/>
  <c r="V250" i="13"/>
  <c r="G251" i="13"/>
  <c r="M251" i="13" s="1"/>
  <c r="I251" i="13"/>
  <c r="K251" i="13"/>
  <c r="O251" i="13"/>
  <c r="Q251" i="13"/>
  <c r="V251" i="13"/>
  <c r="G252" i="13"/>
  <c r="M252" i="13" s="1"/>
  <c r="I252" i="13"/>
  <c r="K252" i="13"/>
  <c r="O252" i="13"/>
  <c r="Q252" i="13"/>
  <c r="V252" i="13"/>
  <c r="K254" i="13"/>
  <c r="V254" i="13"/>
  <c r="G255" i="13"/>
  <c r="I255" i="13"/>
  <c r="I254" i="13" s="1"/>
  <c r="K255" i="13"/>
  <c r="O255" i="13"/>
  <c r="O254" i="13" s="1"/>
  <c r="Q255" i="13"/>
  <c r="Q254" i="13" s="1"/>
  <c r="V255" i="13"/>
  <c r="G256" i="13"/>
  <c r="I256" i="13"/>
  <c r="O256" i="13"/>
  <c r="Q256" i="13"/>
  <c r="G257" i="13"/>
  <c r="I257" i="13"/>
  <c r="K257" i="13"/>
  <c r="K256" i="13" s="1"/>
  <c r="M257" i="13"/>
  <c r="M256" i="13" s="1"/>
  <c r="O257" i="13"/>
  <c r="Q257" i="13"/>
  <c r="V257" i="13"/>
  <c r="V256" i="13" s="1"/>
  <c r="G259" i="13"/>
  <c r="I259" i="13"/>
  <c r="I258" i="13" s="1"/>
  <c r="K259" i="13"/>
  <c r="O259" i="13"/>
  <c r="O258" i="13" s="1"/>
  <c r="Q259" i="13"/>
  <c r="V259" i="13"/>
  <c r="G260" i="13"/>
  <c r="M260" i="13" s="1"/>
  <c r="I260" i="13"/>
  <c r="K260" i="13"/>
  <c r="O260" i="13"/>
  <c r="Q260" i="13"/>
  <c r="V260" i="13"/>
  <c r="G261" i="13"/>
  <c r="I261" i="13"/>
  <c r="K261" i="13"/>
  <c r="K258" i="13" s="1"/>
  <c r="M261" i="13"/>
  <c r="O261" i="13"/>
  <c r="Q261" i="13"/>
  <c r="V261" i="13"/>
  <c r="V258" i="13" s="1"/>
  <c r="G263" i="13"/>
  <c r="I263" i="13"/>
  <c r="K263" i="13"/>
  <c r="O263" i="13"/>
  <c r="Q263" i="13"/>
  <c r="V263" i="13"/>
  <c r="G264" i="13"/>
  <c r="M264" i="13" s="1"/>
  <c r="I264" i="13"/>
  <c r="K264" i="13"/>
  <c r="O264" i="13"/>
  <c r="Q264" i="13"/>
  <c r="V264" i="13"/>
  <c r="G265" i="13"/>
  <c r="I265" i="13"/>
  <c r="K265" i="13"/>
  <c r="K262" i="13" s="1"/>
  <c r="M265" i="13"/>
  <c r="O265" i="13"/>
  <c r="Q265" i="13"/>
  <c r="V265" i="13"/>
  <c r="V262" i="13" s="1"/>
  <c r="G266" i="13"/>
  <c r="I266" i="13"/>
  <c r="K266" i="13"/>
  <c r="M266" i="13"/>
  <c r="O266" i="13"/>
  <c r="Q266" i="13"/>
  <c r="V266" i="13"/>
  <c r="G267" i="13"/>
  <c r="M267" i="13" s="1"/>
  <c r="I267" i="13"/>
  <c r="K267" i="13"/>
  <c r="O267" i="13"/>
  <c r="Q267" i="13"/>
  <c r="V267" i="13"/>
  <c r="G268" i="13"/>
  <c r="M268" i="13" s="1"/>
  <c r="I268" i="13"/>
  <c r="K268" i="13"/>
  <c r="O268" i="13"/>
  <c r="Q268" i="13"/>
  <c r="V268" i="13"/>
  <c r="G269" i="13"/>
  <c r="I269" i="13"/>
  <c r="K269" i="13"/>
  <c r="M269" i="13"/>
  <c r="O269" i="13"/>
  <c r="Q269" i="13"/>
  <c r="V269" i="13"/>
  <c r="K271" i="13"/>
  <c r="V271" i="13"/>
  <c r="G272" i="13"/>
  <c r="I272" i="13"/>
  <c r="I271" i="13" s="1"/>
  <c r="K272" i="13"/>
  <c r="O272" i="13"/>
  <c r="O271" i="13" s="1"/>
  <c r="Q272" i="13"/>
  <c r="Q271" i="13" s="1"/>
  <c r="V272" i="13"/>
  <c r="G274" i="13"/>
  <c r="I274" i="13"/>
  <c r="O274" i="13"/>
  <c r="G275" i="13"/>
  <c r="I275" i="13"/>
  <c r="K275" i="13"/>
  <c r="K274" i="13" s="1"/>
  <c r="M275" i="13"/>
  <c r="M274" i="13" s="1"/>
  <c r="O275" i="13"/>
  <c r="Q275" i="13"/>
  <c r="Q274" i="13" s="1"/>
  <c r="V275" i="13"/>
  <c r="V274" i="13" s="1"/>
  <c r="K276" i="13"/>
  <c r="V276" i="13"/>
  <c r="G277" i="13"/>
  <c r="G276" i="13" s="1"/>
  <c r="I277" i="13"/>
  <c r="I276" i="13" s="1"/>
  <c r="K277" i="13"/>
  <c r="O277" i="13"/>
  <c r="O276" i="13" s="1"/>
  <c r="Q277" i="13"/>
  <c r="Q276" i="13" s="1"/>
  <c r="V277" i="13"/>
  <c r="G279" i="13"/>
  <c r="O279" i="13"/>
  <c r="G280" i="13"/>
  <c r="I280" i="13"/>
  <c r="I279" i="13" s="1"/>
  <c r="K280" i="13"/>
  <c r="M280" i="13"/>
  <c r="M279" i="13" s="1"/>
  <c r="O280" i="13"/>
  <c r="Q280" i="13"/>
  <c r="Q279" i="13" s="1"/>
  <c r="V280" i="13"/>
  <c r="G281" i="13"/>
  <c r="I281" i="13"/>
  <c r="K281" i="13"/>
  <c r="M281" i="13"/>
  <c r="O281" i="13"/>
  <c r="Q281" i="13"/>
  <c r="V281" i="13"/>
  <c r="G283" i="13"/>
  <c r="M283" i="13" s="1"/>
  <c r="M282" i="13" s="1"/>
  <c r="I283" i="13"/>
  <c r="I282" i="13" s="1"/>
  <c r="K283" i="13"/>
  <c r="K282" i="13" s="1"/>
  <c r="O283" i="13"/>
  <c r="O282" i="13" s="1"/>
  <c r="Q283" i="13"/>
  <c r="Q282" i="13" s="1"/>
  <c r="V283" i="13"/>
  <c r="V282" i="13" s="1"/>
  <c r="AF286" i="13"/>
  <c r="G158" i="12"/>
  <c r="BA88" i="12"/>
  <c r="BA76" i="12"/>
  <c r="BA73" i="12"/>
  <c r="BA60" i="12"/>
  <c r="BA31" i="12"/>
  <c r="BA29" i="12"/>
  <c r="BA26" i="12"/>
  <c r="BA12" i="12"/>
  <c r="BA10" i="12"/>
  <c r="G9" i="12"/>
  <c r="M9" i="12" s="1"/>
  <c r="I9" i="12"/>
  <c r="I8" i="12" s="1"/>
  <c r="K9" i="12"/>
  <c r="K8" i="12" s="1"/>
  <c r="O9" i="12"/>
  <c r="Q9" i="12"/>
  <c r="Q8" i="12" s="1"/>
  <c r="V9" i="12"/>
  <c r="V8" i="12" s="1"/>
  <c r="G11" i="12"/>
  <c r="I11" i="12"/>
  <c r="K11" i="12"/>
  <c r="M11" i="12"/>
  <c r="O11" i="12"/>
  <c r="Q11" i="12"/>
  <c r="V11" i="12"/>
  <c r="G13" i="12"/>
  <c r="I13" i="12"/>
  <c r="K13" i="12"/>
  <c r="M13" i="12"/>
  <c r="O13" i="12"/>
  <c r="Q13" i="12"/>
  <c r="V13" i="12"/>
  <c r="G15" i="12"/>
  <c r="M15" i="12" s="1"/>
  <c r="I15" i="12"/>
  <c r="K15" i="12"/>
  <c r="O15" i="12"/>
  <c r="O8" i="12" s="1"/>
  <c r="Q15" i="12"/>
  <c r="V15" i="12"/>
  <c r="G17" i="12"/>
  <c r="M17" i="12" s="1"/>
  <c r="I17" i="12"/>
  <c r="K17" i="12"/>
  <c r="O17" i="12"/>
  <c r="Q17" i="12"/>
  <c r="V17" i="12"/>
  <c r="G18" i="12"/>
  <c r="I18" i="12"/>
  <c r="K18" i="12"/>
  <c r="M18" i="12"/>
  <c r="O18" i="12"/>
  <c r="Q18" i="12"/>
  <c r="V18" i="12"/>
  <c r="G20" i="12"/>
  <c r="I20" i="12"/>
  <c r="K20" i="12"/>
  <c r="M20" i="12"/>
  <c r="O20" i="12"/>
  <c r="Q20" i="12"/>
  <c r="V20" i="12"/>
  <c r="G22" i="12"/>
  <c r="M22" i="12" s="1"/>
  <c r="I22" i="12"/>
  <c r="K22" i="12"/>
  <c r="O22" i="12"/>
  <c r="Q22" i="12"/>
  <c r="V22" i="12"/>
  <c r="G24" i="12"/>
  <c r="M24" i="12" s="1"/>
  <c r="I24" i="12"/>
  <c r="K24" i="12"/>
  <c r="O24" i="12"/>
  <c r="Q24" i="12"/>
  <c r="V24" i="12"/>
  <c r="G25" i="12"/>
  <c r="I25" i="12"/>
  <c r="K25" i="12"/>
  <c r="M25" i="12"/>
  <c r="O25" i="12"/>
  <c r="Q25" i="12"/>
  <c r="V25" i="12"/>
  <c r="G28" i="12"/>
  <c r="M28" i="12" s="1"/>
  <c r="M27" i="12" s="1"/>
  <c r="I28" i="12"/>
  <c r="I27" i="12" s="1"/>
  <c r="K28" i="12"/>
  <c r="K27" i="12" s="1"/>
  <c r="O28" i="12"/>
  <c r="O27" i="12" s="1"/>
  <c r="Q28" i="12"/>
  <c r="Q27" i="12" s="1"/>
  <c r="V28" i="12"/>
  <c r="V27" i="12" s="1"/>
  <c r="G30" i="12"/>
  <c r="I30" i="12"/>
  <c r="K30" i="12"/>
  <c r="M30" i="12"/>
  <c r="O30" i="12"/>
  <c r="Q30" i="12"/>
  <c r="V30" i="12"/>
  <c r="K32" i="12"/>
  <c r="V32" i="12"/>
  <c r="G33" i="12"/>
  <c r="G32" i="12" s="1"/>
  <c r="I33" i="12"/>
  <c r="I32" i="12" s="1"/>
  <c r="K33" i="12"/>
  <c r="M33" i="12"/>
  <c r="M32" i="12" s="1"/>
  <c r="O33" i="12"/>
  <c r="O32" i="12" s="1"/>
  <c r="Q33" i="12"/>
  <c r="Q32" i="12" s="1"/>
  <c r="V33" i="12"/>
  <c r="G34" i="12"/>
  <c r="O34" i="12"/>
  <c r="G35" i="12"/>
  <c r="I35" i="12"/>
  <c r="I34" i="12" s="1"/>
  <c r="K35" i="12"/>
  <c r="K34" i="12" s="1"/>
  <c r="M35" i="12"/>
  <c r="M34" i="12" s="1"/>
  <c r="O35" i="12"/>
  <c r="Q35" i="12"/>
  <c r="Q34" i="12" s="1"/>
  <c r="V35" i="12"/>
  <c r="V34" i="12" s="1"/>
  <c r="K37" i="12"/>
  <c r="V37" i="12"/>
  <c r="G38" i="12"/>
  <c r="G37" i="12" s="1"/>
  <c r="I38" i="12"/>
  <c r="I37" i="12" s="1"/>
  <c r="K38" i="12"/>
  <c r="M38" i="12"/>
  <c r="M37" i="12" s="1"/>
  <c r="O38" i="12"/>
  <c r="O37" i="12" s="1"/>
  <c r="Q38" i="12"/>
  <c r="Q37" i="12" s="1"/>
  <c r="V38" i="12"/>
  <c r="G40" i="12"/>
  <c r="I40" i="12"/>
  <c r="I39" i="12" s="1"/>
  <c r="K40" i="12"/>
  <c r="K39" i="12" s="1"/>
  <c r="M40" i="12"/>
  <c r="O40" i="12"/>
  <c r="Q40" i="12"/>
  <c r="Q39" i="12" s="1"/>
  <c r="V40" i="12"/>
  <c r="V39" i="12" s="1"/>
  <c r="G41" i="12"/>
  <c r="I41" i="12"/>
  <c r="K41" i="12"/>
  <c r="M41" i="12"/>
  <c r="O41" i="12"/>
  <c r="Q41" i="12"/>
  <c r="V41" i="12"/>
  <c r="G42" i="12"/>
  <c r="I42" i="12"/>
  <c r="K42" i="12"/>
  <c r="M42" i="12"/>
  <c r="O42" i="12"/>
  <c r="Q42" i="12"/>
  <c r="V42" i="12"/>
  <c r="G43" i="12"/>
  <c r="M43" i="12" s="1"/>
  <c r="I43" i="12"/>
  <c r="K43" i="12"/>
  <c r="O43" i="12"/>
  <c r="O39" i="12" s="1"/>
  <c r="Q43" i="12"/>
  <c r="V43" i="12"/>
  <c r="G44" i="12"/>
  <c r="I44" i="12"/>
  <c r="K44" i="12"/>
  <c r="M44" i="12"/>
  <c r="O44" i="12"/>
  <c r="Q44" i="12"/>
  <c r="V44" i="12"/>
  <c r="G45" i="12"/>
  <c r="I45" i="12"/>
  <c r="K45" i="12"/>
  <c r="M45" i="12"/>
  <c r="O45" i="12"/>
  <c r="Q45" i="12"/>
  <c r="V45" i="12"/>
  <c r="G46" i="12"/>
  <c r="I46" i="12"/>
  <c r="K46" i="12"/>
  <c r="M46" i="12"/>
  <c r="O46" i="12"/>
  <c r="Q46" i="12"/>
  <c r="V46" i="12"/>
  <c r="G47" i="12"/>
  <c r="M47" i="12" s="1"/>
  <c r="I47" i="12"/>
  <c r="K47" i="12"/>
  <c r="O47" i="12"/>
  <c r="Q47" i="12"/>
  <c r="V47" i="12"/>
  <c r="G48" i="12"/>
  <c r="I48" i="12"/>
  <c r="K48" i="12"/>
  <c r="M48" i="12"/>
  <c r="O48" i="12"/>
  <c r="Q48" i="12"/>
  <c r="V48" i="12"/>
  <c r="G49" i="12"/>
  <c r="I49" i="12"/>
  <c r="K49" i="12"/>
  <c r="M49" i="12"/>
  <c r="O49" i="12"/>
  <c r="Q49" i="12"/>
  <c r="V49" i="12"/>
  <c r="G51" i="12"/>
  <c r="I51" i="12"/>
  <c r="K51" i="12"/>
  <c r="M51" i="12"/>
  <c r="O51" i="12"/>
  <c r="Q51" i="12"/>
  <c r="V51" i="12"/>
  <c r="G52" i="12"/>
  <c r="M52" i="12" s="1"/>
  <c r="I52" i="12"/>
  <c r="K52" i="12"/>
  <c r="O52" i="12"/>
  <c r="Q52" i="12"/>
  <c r="V52" i="12"/>
  <c r="G54" i="12"/>
  <c r="I54" i="12"/>
  <c r="K54" i="12"/>
  <c r="M54" i="12"/>
  <c r="O54" i="12"/>
  <c r="Q54" i="12"/>
  <c r="V54" i="12"/>
  <c r="G56" i="12"/>
  <c r="I56" i="12"/>
  <c r="K56" i="12"/>
  <c r="M56" i="12"/>
  <c r="O56" i="12"/>
  <c r="Q56" i="12"/>
  <c r="V56" i="12"/>
  <c r="G57" i="12"/>
  <c r="I57" i="12"/>
  <c r="K57" i="12"/>
  <c r="M57" i="12"/>
  <c r="O57" i="12"/>
  <c r="Q57" i="12"/>
  <c r="V57" i="12"/>
  <c r="G59" i="12"/>
  <c r="M59" i="12" s="1"/>
  <c r="I59" i="12"/>
  <c r="K59" i="12"/>
  <c r="O59" i="12"/>
  <c r="Q59" i="12"/>
  <c r="V59" i="12"/>
  <c r="G61" i="12"/>
  <c r="I61" i="12"/>
  <c r="K61" i="12"/>
  <c r="M61" i="12"/>
  <c r="O61" i="12"/>
  <c r="Q61" i="12"/>
  <c r="V61" i="12"/>
  <c r="G63" i="12"/>
  <c r="I63" i="12"/>
  <c r="K63" i="12"/>
  <c r="M63" i="12"/>
  <c r="O63" i="12"/>
  <c r="Q63" i="12"/>
  <c r="V63" i="12"/>
  <c r="G64" i="12"/>
  <c r="I64" i="12"/>
  <c r="K64" i="12"/>
  <c r="M64" i="12"/>
  <c r="O64" i="12"/>
  <c r="Q64" i="12"/>
  <c r="V64" i="12"/>
  <c r="G65" i="12"/>
  <c r="M65" i="12" s="1"/>
  <c r="I65" i="12"/>
  <c r="K65" i="12"/>
  <c r="O65" i="12"/>
  <c r="Q65" i="12"/>
  <c r="V65" i="12"/>
  <c r="G67" i="12"/>
  <c r="I67" i="12"/>
  <c r="K67" i="12"/>
  <c r="M67" i="12"/>
  <c r="O67" i="12"/>
  <c r="Q67" i="12"/>
  <c r="V67" i="12"/>
  <c r="G68" i="12"/>
  <c r="I68" i="12"/>
  <c r="K68" i="12"/>
  <c r="M68" i="12"/>
  <c r="O68" i="12"/>
  <c r="Q68" i="12"/>
  <c r="V68" i="12"/>
  <c r="G69" i="12"/>
  <c r="I69" i="12"/>
  <c r="K69" i="12"/>
  <c r="M69" i="12"/>
  <c r="O69" i="12"/>
  <c r="Q69" i="12"/>
  <c r="V69" i="12"/>
  <c r="G70" i="12"/>
  <c r="M70" i="12" s="1"/>
  <c r="I70" i="12"/>
  <c r="K70" i="12"/>
  <c r="O70" i="12"/>
  <c r="Q70" i="12"/>
  <c r="V70" i="12"/>
  <c r="G71" i="12"/>
  <c r="I71" i="12"/>
  <c r="K71" i="12"/>
  <c r="M71" i="12"/>
  <c r="O71" i="12"/>
  <c r="Q71" i="12"/>
  <c r="V71" i="12"/>
  <c r="G72" i="12"/>
  <c r="I72" i="12"/>
  <c r="K72" i="12"/>
  <c r="M72" i="12"/>
  <c r="O72" i="12"/>
  <c r="Q72" i="12"/>
  <c r="V72" i="12"/>
  <c r="G74" i="12"/>
  <c r="I74" i="12"/>
  <c r="K74" i="12"/>
  <c r="M74" i="12"/>
  <c r="O74" i="12"/>
  <c r="Q74" i="12"/>
  <c r="V74" i="12"/>
  <c r="G75" i="12"/>
  <c r="M75" i="12" s="1"/>
  <c r="I75" i="12"/>
  <c r="K75" i="12"/>
  <c r="O75" i="12"/>
  <c r="Q75" i="12"/>
  <c r="V75" i="12"/>
  <c r="G77" i="12"/>
  <c r="I77" i="12"/>
  <c r="K77" i="12"/>
  <c r="M77" i="12"/>
  <c r="O77" i="12"/>
  <c r="Q77" i="12"/>
  <c r="V77" i="12"/>
  <c r="G79" i="12"/>
  <c r="I79" i="12"/>
  <c r="K79" i="12"/>
  <c r="M79" i="12"/>
  <c r="O79" i="12"/>
  <c r="Q79" i="12"/>
  <c r="V79" i="12"/>
  <c r="G81" i="12"/>
  <c r="I81" i="12"/>
  <c r="K81" i="12"/>
  <c r="M81" i="12"/>
  <c r="O81" i="12"/>
  <c r="Q81" i="12"/>
  <c r="V81" i="12"/>
  <c r="G82" i="12"/>
  <c r="M82" i="12" s="1"/>
  <c r="I82" i="12"/>
  <c r="K82" i="12"/>
  <c r="O82" i="12"/>
  <c r="Q82" i="12"/>
  <c r="V82" i="12"/>
  <c r="G83" i="12"/>
  <c r="I83" i="12"/>
  <c r="K83" i="12"/>
  <c r="M83" i="12"/>
  <c r="O83" i="12"/>
  <c r="Q83" i="12"/>
  <c r="V83" i="12"/>
  <c r="G84" i="12"/>
  <c r="I84" i="12"/>
  <c r="K84" i="12"/>
  <c r="M84" i="12"/>
  <c r="O84" i="12"/>
  <c r="Q84" i="12"/>
  <c r="V84" i="12"/>
  <c r="G85" i="12"/>
  <c r="I85" i="12"/>
  <c r="K85" i="12"/>
  <c r="M85" i="12"/>
  <c r="O85" i="12"/>
  <c r="Q85" i="12"/>
  <c r="V85" i="12"/>
  <c r="G87" i="12"/>
  <c r="M87" i="12" s="1"/>
  <c r="I87" i="12"/>
  <c r="K87" i="12"/>
  <c r="O87" i="12"/>
  <c r="Q87" i="12"/>
  <c r="V87" i="12"/>
  <c r="G89" i="12"/>
  <c r="I89" i="12"/>
  <c r="K89" i="12"/>
  <c r="M89" i="12"/>
  <c r="O89" i="12"/>
  <c r="Q89" i="12"/>
  <c r="V89" i="12"/>
  <c r="K90" i="12"/>
  <c r="V90" i="12"/>
  <c r="G91" i="12"/>
  <c r="G90" i="12" s="1"/>
  <c r="I91" i="12"/>
  <c r="I90" i="12" s="1"/>
  <c r="K91" i="12"/>
  <c r="M91" i="12"/>
  <c r="O91" i="12"/>
  <c r="O90" i="12" s="1"/>
  <c r="Q91" i="12"/>
  <c r="Q90" i="12" s="1"/>
  <c r="V91" i="12"/>
  <c r="G92" i="12"/>
  <c r="M92" i="12" s="1"/>
  <c r="I92" i="12"/>
  <c r="K92" i="12"/>
  <c r="O92" i="12"/>
  <c r="Q92" i="12"/>
  <c r="V92" i="12"/>
  <c r="I93" i="12"/>
  <c r="Q93" i="12"/>
  <c r="G94" i="12"/>
  <c r="I94" i="12"/>
  <c r="K94" i="12"/>
  <c r="K93" i="12" s="1"/>
  <c r="M94" i="12"/>
  <c r="O94" i="12"/>
  <c r="Q94" i="12"/>
  <c r="V94" i="12"/>
  <c r="V93" i="12" s="1"/>
  <c r="G95" i="12"/>
  <c r="G93" i="12" s="1"/>
  <c r="I95" i="12"/>
  <c r="K95" i="12"/>
  <c r="M95" i="12"/>
  <c r="O95" i="12"/>
  <c r="O93" i="12" s="1"/>
  <c r="Q95" i="12"/>
  <c r="V95" i="12"/>
  <c r="G96" i="12"/>
  <c r="M96" i="12" s="1"/>
  <c r="I96" i="12"/>
  <c r="K96" i="12"/>
  <c r="O96" i="12"/>
  <c r="Q96" i="12"/>
  <c r="V96" i="12"/>
  <c r="I97" i="12"/>
  <c r="Q97" i="12"/>
  <c r="G98" i="12"/>
  <c r="I98" i="12"/>
  <c r="K98" i="12"/>
  <c r="K97" i="12" s="1"/>
  <c r="M98" i="12"/>
  <c r="M97" i="12" s="1"/>
  <c r="O98" i="12"/>
  <c r="Q98" i="12"/>
  <c r="V98" i="12"/>
  <c r="V97" i="12" s="1"/>
  <c r="G99" i="12"/>
  <c r="G97" i="12" s="1"/>
  <c r="I99" i="12"/>
  <c r="K99" i="12"/>
  <c r="M99" i="12"/>
  <c r="O99" i="12"/>
  <c r="O97" i="12" s="1"/>
  <c r="Q99" i="12"/>
  <c r="V99" i="12"/>
  <c r="G100" i="12"/>
  <c r="O100" i="12"/>
  <c r="G101" i="12"/>
  <c r="M101" i="12" s="1"/>
  <c r="M100" i="12" s="1"/>
  <c r="I101" i="12"/>
  <c r="I100" i="12" s="1"/>
  <c r="K101" i="12"/>
  <c r="K100" i="12" s="1"/>
  <c r="O101" i="12"/>
  <c r="Q101" i="12"/>
  <c r="Q100" i="12" s="1"/>
  <c r="V101" i="12"/>
  <c r="V100" i="12" s="1"/>
  <c r="G102" i="12"/>
  <c r="I102" i="12"/>
  <c r="K102" i="12"/>
  <c r="M102" i="12"/>
  <c r="O102" i="12"/>
  <c r="Q102" i="12"/>
  <c r="V102" i="12"/>
  <c r="K103" i="12"/>
  <c r="V103" i="12"/>
  <c r="G104" i="12"/>
  <c r="M104" i="12" s="1"/>
  <c r="M103" i="12" s="1"/>
  <c r="I104" i="12"/>
  <c r="I103" i="12" s="1"/>
  <c r="K104" i="12"/>
  <c r="O104" i="12"/>
  <c r="O103" i="12" s="1"/>
  <c r="Q104" i="12"/>
  <c r="Q103" i="12" s="1"/>
  <c r="V104" i="12"/>
  <c r="G106" i="12"/>
  <c r="I106" i="12"/>
  <c r="K106" i="12"/>
  <c r="K105" i="12" s="1"/>
  <c r="M106" i="12"/>
  <c r="M105" i="12" s="1"/>
  <c r="O106" i="12"/>
  <c r="Q106" i="12"/>
  <c r="V106" i="12"/>
  <c r="V105" i="12" s="1"/>
  <c r="G107" i="12"/>
  <c r="G105" i="12" s="1"/>
  <c r="I107" i="12"/>
  <c r="K107" i="12"/>
  <c r="M107" i="12"/>
  <c r="O107" i="12"/>
  <c r="O105" i="12" s="1"/>
  <c r="Q107" i="12"/>
  <c r="V107" i="12"/>
  <c r="G108" i="12"/>
  <c r="M108" i="12" s="1"/>
  <c r="I108" i="12"/>
  <c r="K108" i="12"/>
  <c r="O108" i="12"/>
  <c r="Q108" i="12"/>
  <c r="V108" i="12"/>
  <c r="G110" i="12"/>
  <c r="M110" i="12" s="1"/>
  <c r="I110" i="12"/>
  <c r="I105" i="12" s="1"/>
  <c r="K110" i="12"/>
  <c r="O110" i="12"/>
  <c r="Q110" i="12"/>
  <c r="Q105" i="12" s="1"/>
  <c r="V110" i="12"/>
  <c r="G111" i="12"/>
  <c r="I111" i="12"/>
  <c r="K111" i="12"/>
  <c r="M111" i="12"/>
  <c r="O111" i="12"/>
  <c r="Q111" i="12"/>
  <c r="V111" i="12"/>
  <c r="K112" i="12"/>
  <c r="V112" i="12"/>
  <c r="G113" i="12"/>
  <c r="M113" i="12" s="1"/>
  <c r="M112" i="12" s="1"/>
  <c r="I113" i="12"/>
  <c r="I112" i="12" s="1"/>
  <c r="K113" i="12"/>
  <c r="O113" i="12"/>
  <c r="O112" i="12" s="1"/>
  <c r="Q113" i="12"/>
  <c r="Q112" i="12" s="1"/>
  <c r="V113" i="12"/>
  <c r="G114" i="12"/>
  <c r="I114" i="12"/>
  <c r="O114" i="12"/>
  <c r="Q114" i="12"/>
  <c r="G115" i="12"/>
  <c r="I115" i="12"/>
  <c r="K115" i="12"/>
  <c r="K114" i="12" s="1"/>
  <c r="M115" i="12"/>
  <c r="M114" i="12" s="1"/>
  <c r="O115" i="12"/>
  <c r="Q115" i="12"/>
  <c r="V115" i="12"/>
  <c r="V114" i="12" s="1"/>
  <c r="G117" i="12"/>
  <c r="M117" i="12" s="1"/>
  <c r="I117" i="12"/>
  <c r="I116" i="12" s="1"/>
  <c r="K117" i="12"/>
  <c r="O117" i="12"/>
  <c r="O116" i="12" s="1"/>
  <c r="Q117" i="12"/>
  <c r="Q116" i="12" s="1"/>
  <c r="V117" i="12"/>
  <c r="G118" i="12"/>
  <c r="M118" i="12" s="1"/>
  <c r="I118" i="12"/>
  <c r="K118" i="12"/>
  <c r="K116" i="12" s="1"/>
  <c r="O118" i="12"/>
  <c r="Q118" i="12"/>
  <c r="V118" i="12"/>
  <c r="V116" i="12" s="1"/>
  <c r="K119" i="12"/>
  <c r="V119" i="12"/>
  <c r="G120" i="12"/>
  <c r="G119" i="12" s="1"/>
  <c r="I120" i="12"/>
  <c r="K120" i="12"/>
  <c r="M120" i="12"/>
  <c r="O120" i="12"/>
  <c r="O119" i="12" s="1"/>
  <c r="Q120" i="12"/>
  <c r="V120" i="12"/>
  <c r="G121" i="12"/>
  <c r="M121" i="12" s="1"/>
  <c r="I121" i="12"/>
  <c r="I119" i="12" s="1"/>
  <c r="K121" i="12"/>
  <c r="O121" i="12"/>
  <c r="Q121" i="12"/>
  <c r="Q119" i="12" s="1"/>
  <c r="V121" i="12"/>
  <c r="G122" i="12"/>
  <c r="M122" i="12" s="1"/>
  <c r="I122" i="12"/>
  <c r="K122" i="12"/>
  <c r="O122" i="12"/>
  <c r="Q122" i="12"/>
  <c r="V122" i="12"/>
  <c r="G124" i="12"/>
  <c r="G123" i="12" s="1"/>
  <c r="I124" i="12"/>
  <c r="I123" i="12" s="1"/>
  <c r="K124" i="12"/>
  <c r="M124" i="12"/>
  <c r="O124" i="12"/>
  <c r="O123" i="12" s="1"/>
  <c r="Q124" i="12"/>
  <c r="Q123" i="12" s="1"/>
  <c r="V124" i="12"/>
  <c r="G125" i="12"/>
  <c r="M125" i="12" s="1"/>
  <c r="I125" i="12"/>
  <c r="K125" i="12"/>
  <c r="O125" i="12"/>
  <c r="Q125" i="12"/>
  <c r="V125" i="12"/>
  <c r="G126" i="12"/>
  <c r="I126" i="12"/>
  <c r="K126" i="12"/>
  <c r="M126" i="12"/>
  <c r="O126" i="12"/>
  <c r="Q126" i="12"/>
  <c r="V126" i="12"/>
  <c r="V123" i="12" s="1"/>
  <c r="G127" i="12"/>
  <c r="I127" i="12"/>
  <c r="K127" i="12"/>
  <c r="K123" i="12" s="1"/>
  <c r="M127" i="12"/>
  <c r="O127" i="12"/>
  <c r="Q127" i="12"/>
  <c r="V127" i="12"/>
  <c r="G128" i="12"/>
  <c r="I128" i="12"/>
  <c r="K128" i="12"/>
  <c r="M128" i="12"/>
  <c r="O128" i="12"/>
  <c r="Q128" i="12"/>
  <c r="V128" i="12"/>
  <c r="G129" i="12"/>
  <c r="O129" i="12"/>
  <c r="G130" i="12"/>
  <c r="M130" i="12" s="1"/>
  <c r="M129" i="12" s="1"/>
  <c r="I130" i="12"/>
  <c r="I129" i="12" s="1"/>
  <c r="K130" i="12"/>
  <c r="K129" i="12" s="1"/>
  <c r="O130" i="12"/>
  <c r="Q130" i="12"/>
  <c r="Q129" i="12" s="1"/>
  <c r="V130" i="12"/>
  <c r="V129" i="12" s="1"/>
  <c r="G131" i="12"/>
  <c r="I131" i="12"/>
  <c r="K131" i="12"/>
  <c r="M131" i="12"/>
  <c r="O131" i="12"/>
  <c r="Q131" i="12"/>
  <c r="V131" i="12"/>
  <c r="G132" i="12"/>
  <c r="I132" i="12"/>
  <c r="K132" i="12"/>
  <c r="M132" i="12"/>
  <c r="O132" i="12"/>
  <c r="Q132" i="12"/>
  <c r="V132" i="12"/>
  <c r="G134" i="12"/>
  <c r="M134" i="12" s="1"/>
  <c r="I134" i="12"/>
  <c r="I133" i="12" s="1"/>
  <c r="K134" i="12"/>
  <c r="K133" i="12" s="1"/>
  <c r="O134" i="12"/>
  <c r="Q134" i="12"/>
  <c r="Q133" i="12" s="1"/>
  <c r="V134" i="12"/>
  <c r="V133" i="12" s="1"/>
  <c r="G135" i="12"/>
  <c r="I135" i="12"/>
  <c r="K135" i="12"/>
  <c r="M135" i="12"/>
  <c r="O135" i="12"/>
  <c r="Q135" i="12"/>
  <c r="V135" i="12"/>
  <c r="G136" i="12"/>
  <c r="I136" i="12"/>
  <c r="K136" i="12"/>
  <c r="M136" i="12"/>
  <c r="O136" i="12"/>
  <c r="Q136" i="12"/>
  <c r="V136" i="12"/>
  <c r="G142" i="12"/>
  <c r="M142" i="12" s="1"/>
  <c r="I142" i="12"/>
  <c r="K142" i="12"/>
  <c r="O142" i="12"/>
  <c r="O133" i="12" s="1"/>
  <c r="Q142" i="12"/>
  <c r="V142" i="12"/>
  <c r="G143" i="12"/>
  <c r="I143" i="12"/>
  <c r="K143" i="12"/>
  <c r="M143" i="12"/>
  <c r="O143" i="12"/>
  <c r="Q143" i="12"/>
  <c r="V143" i="12"/>
  <c r="G145" i="12"/>
  <c r="I145" i="12"/>
  <c r="K145" i="12"/>
  <c r="M145" i="12"/>
  <c r="O145" i="12"/>
  <c r="Q145" i="12"/>
  <c r="V145" i="12"/>
  <c r="G146" i="12"/>
  <c r="I146" i="12"/>
  <c r="K146" i="12"/>
  <c r="M146" i="12"/>
  <c r="O146" i="12"/>
  <c r="Q146" i="12"/>
  <c r="V146" i="12"/>
  <c r="G147" i="12"/>
  <c r="M147" i="12" s="1"/>
  <c r="I147" i="12"/>
  <c r="K147" i="12"/>
  <c r="O147" i="12"/>
  <c r="Q147" i="12"/>
  <c r="V147" i="12"/>
  <c r="G148" i="12"/>
  <c r="I148" i="12"/>
  <c r="K148" i="12"/>
  <c r="M148" i="12"/>
  <c r="O148" i="12"/>
  <c r="Q148" i="12"/>
  <c r="V148" i="12"/>
  <c r="G149" i="12"/>
  <c r="I149" i="12"/>
  <c r="K149" i="12"/>
  <c r="M149" i="12"/>
  <c r="O149" i="12"/>
  <c r="Q149" i="12"/>
  <c r="V149" i="12"/>
  <c r="G150" i="12"/>
  <c r="I150" i="12"/>
  <c r="K150" i="12"/>
  <c r="M150" i="12"/>
  <c r="O150" i="12"/>
  <c r="Q150" i="12"/>
  <c r="V150" i="12"/>
  <c r="G151" i="12"/>
  <c r="M151" i="12" s="1"/>
  <c r="I151" i="12"/>
  <c r="K151" i="12"/>
  <c r="O151" i="12"/>
  <c r="Q151" i="12"/>
  <c r="V151" i="12"/>
  <c r="G152" i="12"/>
  <c r="I152" i="12"/>
  <c r="K152" i="12"/>
  <c r="M152" i="12"/>
  <c r="O152" i="12"/>
  <c r="Q152" i="12"/>
  <c r="V152" i="12"/>
  <c r="G153" i="12"/>
  <c r="I153" i="12"/>
  <c r="K153" i="12"/>
  <c r="M153" i="12"/>
  <c r="O153" i="12"/>
  <c r="Q153" i="12"/>
  <c r="V153" i="12"/>
  <c r="G154" i="12"/>
  <c r="M154" i="12" s="1"/>
  <c r="I154" i="12"/>
  <c r="K154" i="12"/>
  <c r="O154" i="12"/>
  <c r="Q154" i="12"/>
  <c r="V154" i="12"/>
  <c r="G155" i="12"/>
  <c r="M155" i="12" s="1"/>
  <c r="I155" i="12"/>
  <c r="K155" i="12"/>
  <c r="O155" i="12"/>
  <c r="Q155" i="12"/>
  <c r="V155" i="12"/>
  <c r="AF158" i="12"/>
  <c r="I20" i="1"/>
  <c r="I19" i="1"/>
  <c r="I18" i="1"/>
  <c r="I17" i="1"/>
  <c r="I16" i="1"/>
  <c r="I99" i="1"/>
  <c r="J95" i="1" s="1"/>
  <c r="AZ49" i="1"/>
  <c r="AZ48" i="1"/>
  <c r="F45" i="1"/>
  <c r="G23" i="1" s="1"/>
  <c r="G45" i="1"/>
  <c r="G25" i="1" s="1"/>
  <c r="A25" i="1" s="1"/>
  <c r="H44" i="1"/>
  <c r="I44" i="1" s="1"/>
  <c r="H43" i="1"/>
  <c r="I43" i="1" s="1"/>
  <c r="H42" i="1"/>
  <c r="I42" i="1" s="1"/>
  <c r="H41" i="1"/>
  <c r="I41" i="1" s="1"/>
  <c r="H40" i="1"/>
  <c r="H39" i="1"/>
  <c r="H45" i="1" s="1"/>
  <c r="J61" i="1" l="1"/>
  <c r="J69" i="1"/>
  <c r="J77" i="1"/>
  <c r="J64" i="1"/>
  <c r="J72" i="1"/>
  <c r="J80" i="1"/>
  <c r="J65" i="1"/>
  <c r="J73" i="1"/>
  <c r="J81" i="1"/>
  <c r="J60" i="1"/>
  <c r="J68" i="1"/>
  <c r="J76" i="1"/>
  <c r="J84" i="1"/>
  <c r="J85" i="1"/>
  <c r="J88" i="1"/>
  <c r="J89" i="1"/>
  <c r="J92" i="1"/>
  <c r="J93" i="1"/>
  <c r="J96" i="1"/>
  <c r="J97" i="1"/>
  <c r="G26" i="1"/>
  <c r="A26" i="1"/>
  <c r="A23" i="1"/>
  <c r="G28" i="1"/>
  <c r="M255" i="13"/>
  <c r="M254" i="13" s="1"/>
  <c r="G254" i="13"/>
  <c r="Q236" i="13"/>
  <c r="M236" i="13"/>
  <c r="M107" i="13"/>
  <c r="M70" i="13"/>
  <c r="G282" i="13"/>
  <c r="V279" i="13"/>
  <c r="K279" i="13"/>
  <c r="I262" i="13"/>
  <c r="AE286" i="13"/>
  <c r="M250" i="13"/>
  <c r="O236" i="13"/>
  <c r="M8" i="13"/>
  <c r="M272" i="13"/>
  <c r="M271" i="13" s="1"/>
  <c r="G271" i="13"/>
  <c r="Q262" i="13"/>
  <c r="M263" i="13"/>
  <c r="M262" i="13" s="1"/>
  <c r="G262" i="13"/>
  <c r="Q258" i="13"/>
  <c r="M259" i="13"/>
  <c r="M258" i="13" s="1"/>
  <c r="G258" i="13"/>
  <c r="K236" i="13"/>
  <c r="M205" i="13"/>
  <c r="M20" i="13"/>
  <c r="M277" i="13"/>
  <c r="M276" i="13" s="1"/>
  <c r="O262" i="13"/>
  <c r="V236" i="13"/>
  <c r="I236" i="13"/>
  <c r="M198" i="13"/>
  <c r="M155" i="13"/>
  <c r="M42" i="13"/>
  <c r="G215" i="13"/>
  <c r="G129" i="13"/>
  <c r="G102" i="13"/>
  <c r="G20" i="13"/>
  <c r="G236" i="13"/>
  <c r="G205" i="13"/>
  <c r="G155" i="13"/>
  <c r="G107" i="13"/>
  <c r="G70" i="13"/>
  <c r="G8" i="13"/>
  <c r="M221" i="13"/>
  <c r="M218" i="13" s="1"/>
  <c r="M187" i="13"/>
  <c r="M182" i="13" s="1"/>
  <c r="M150" i="13"/>
  <c r="M147" i="13" s="1"/>
  <c r="M135" i="13"/>
  <c r="M133" i="13" s="1"/>
  <c r="M84" i="13"/>
  <c r="M80" i="13" s="1"/>
  <c r="M119" i="12"/>
  <c r="M90" i="12"/>
  <c r="M39" i="12"/>
  <c r="M8" i="12"/>
  <c r="M133" i="12"/>
  <c r="M123" i="12"/>
  <c r="M116" i="12"/>
  <c r="M93" i="12"/>
  <c r="G116" i="12"/>
  <c r="G112" i="12"/>
  <c r="G103" i="12"/>
  <c r="G27" i="12"/>
  <c r="G133" i="12"/>
  <c r="G39" i="12"/>
  <c r="G8" i="12"/>
  <c r="AE158" i="12"/>
  <c r="J62" i="1"/>
  <c r="J66" i="1"/>
  <c r="J70" i="1"/>
  <c r="J74" i="1"/>
  <c r="J78" i="1"/>
  <c r="J82" i="1"/>
  <c r="J86" i="1"/>
  <c r="J90" i="1"/>
  <c r="J94" i="1"/>
  <c r="J98" i="1"/>
  <c r="J59" i="1"/>
  <c r="J63" i="1"/>
  <c r="J67" i="1"/>
  <c r="J71" i="1"/>
  <c r="J75" i="1"/>
  <c r="J79" i="1"/>
  <c r="J83" i="1"/>
  <c r="J87" i="1"/>
  <c r="J91" i="1"/>
  <c r="I39" i="1"/>
  <c r="I45" i="1" s="1"/>
  <c r="I21" i="1"/>
  <c r="J28" i="1"/>
  <c r="J26" i="1"/>
  <c r="G38" i="1"/>
  <c r="F38" i="1"/>
  <c r="J23" i="1"/>
  <c r="J24" i="1"/>
  <c r="J25" i="1"/>
  <c r="J27" i="1"/>
  <c r="E24" i="1"/>
  <c r="E26" i="1"/>
  <c r="A24" i="1" l="1"/>
  <c r="G24" i="1"/>
  <c r="A27" i="1" s="1"/>
  <c r="J99" i="1"/>
  <c r="J43" i="1"/>
  <c r="J44" i="1"/>
  <c r="J41" i="1"/>
  <c r="J39" i="1"/>
  <c r="J45" i="1" s="1"/>
  <c r="J42" i="1"/>
  <c r="A29" i="1" l="1"/>
  <c r="G29" i="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 xml:space="preserve"> </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 xml:space="preserve"> </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 xml:space="preserve"> </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<sst xmlns="http://schemas.openxmlformats.org/spreadsheetml/2006/main" count="3045" uniqueCount="830">
  <si>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</si>
  <si>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</si>
  <si>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</si>
  <si>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</si>
  <si>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</si>
  <si>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</si>
  <si>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</si>
  <si>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</si>
  <si>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</si>
  <si>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</si>
  <si>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</si>
  <si>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</si>
  <si>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</si>
  <si>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</si>
  <si>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</si>
  <si>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</si>
  <si>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</si>
  <si>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</si>
  <si>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</si>
  <si>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</si>
  <si>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</si>
  <si>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</si>
  <si>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</si>
  <si>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</si>
  <si>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</si>
  <si>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</si>
  <si>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</si>
  <si>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</si>
  <si>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</si>
  <si>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</si>
  <si>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</si>
  <si>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</si>
  <si>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</si>
  <si>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</si>
  <si>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</si>
  <si>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</si>
  <si>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</si>
  <si>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</si>
  <si>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</si>
  <si>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</si>
  <si>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</si>
  <si>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</si>
  <si>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</si>
  <si>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30_2411</t>
  </si>
  <si>
    <t>Rekonstrukce přístavby ZŠ Náměstí na byty – doplnění a úprava DSP + zpracování DPS</t>
  </si>
  <si>
    <t>Stavba</t>
  </si>
  <si>
    <t>Stavební objekt</t>
  </si>
  <si>
    <t>SO.01</t>
  </si>
  <si>
    <t>Bytový dům, rampa (vč. opěrných zdí)</t>
  </si>
  <si>
    <t>BP</t>
  </si>
  <si>
    <t>Bourací práce</t>
  </si>
  <si>
    <t>NS</t>
  </si>
  <si>
    <t>Nový stav</t>
  </si>
  <si>
    <t>TZB</t>
  </si>
  <si>
    <t>Celkem za stavbu</t>
  </si>
  <si>
    <t>CZK</t>
  </si>
  <si>
    <t>#POPS</t>
  </si>
  <si>
    <t>Popis stavby: 30_2411 - Rekonstrukce přístavby ZŠ Náměstí na byty – doplnění a úprava DSP + zpracování DPS</t>
  </si>
  <si>
    <t>Všechny položky musí obsahovat dodávku i montáž, popř. softwarové vybavení, včetně drobného spojovacího a kotvícího materiálu (např. kotvy, závěsy, chráničky,...). Zhotovitel musí do ceny zahrnout veškeré náklady, aby cena byla konečná a zahrnovala celou dodávku a montáž akce. Dodávka akce se předpokládá včetně kompletní montáže, veškerého souvisejícího doplňkového, podružného a montážního materiálu tak, aby celé zařízení bylo funkční a splňovalo všechny předpisy, normy, zákony ale i technologické postupy zvolených výrobců, které se na ně vztahují. Všechna zařízení, systémy rozvody, instalace a konstrukce budou oceňovány a dodávány plně funkční, tj. včetně všech komponentů, upevňovacích prvků, podpor, prostupů, apod.. Do všech činností musí zhotovitel zohlednit stavební přípomoc (např. drážky prostupy, respektive není-li uvedeno jinak). Zhotovitel bere na vědomí, že musí v ceně zohlednit jak dílčí tak celkové revize, zkoušky, regulace, atd.. Projektová dokumentace textová a grafická je nadřazena výkazu výměr, respektive rozpočtu nákladů. Zhotovitel je do ceny povinen zahrnout veškeré náklady spojené s případnou etapizací, realizací stavby za provozu a ve ztížených podmínkách. Zhotovitel musí v ceně zohlednit provizorní opatření vedoucí k zajištění stavby před vnějšími vlivy, zejména pak déšť, sníh, vítr. Zhotovitel bere na vědomí, že stavba musí probíhat po částech, tak aby nedošlo k poškození stavby klimatickými vlivy. Zhotovitel musí provést na svůj náklad i zaškolení obsluhy a údržby na všech částech dodávky. Zhotovitel musí zohlednit náklady na přesun hmot a odvoz sutě a odpadů, včetně uložení (předpokládá se odpad z drážek, prostupů, atd.). Zhotovitel musí v ceně zohlednit náklady na pomocné lešení, konstrukce a stroje, které bude potřebovat pro realizaci díla. Jsou-li v zadávací dokumentaci, nebo jejich přílohách uvedeny konkrétní obchodní názvy, jedná se pouze o vymezení požadovaného standardu a zadavatel umožňuje i jiné, technicky a kvalitativně srovnatelné řešení. Položky označené .x jsou individuální kalkulací (např. 766624043R00.x).</t>
  </si>
  <si>
    <t>Propočet slouží jako odhad nákladů, pro potřeby realizace je nutné zpracovat položkový rozpočet.</t>
  </si>
  <si>
    <t>#POPO</t>
  </si>
  <si>
    <t>Popis objektu: SO.01 - Bytový dům, rampa (vč. opěrných zdí)</t>
  </si>
  <si>
    <t>#POPR</t>
  </si>
  <si>
    <t>Popis rozpočtu: BP - Bourací práce</t>
  </si>
  <si>
    <t>Popis rozpočtu: NS - Nový stav</t>
  </si>
  <si>
    <t>Popis rozpočtu: TZB - TZB</t>
  </si>
  <si>
    <t>Rekapitulace dílů</t>
  </si>
  <si>
    <t>Typ dílu</t>
  </si>
  <si>
    <t>1</t>
  </si>
  <si>
    <t>Zemní práce</t>
  </si>
  <si>
    <t>2</t>
  </si>
  <si>
    <t>Základy a zvláštní zakládání</t>
  </si>
  <si>
    <t>3</t>
  </si>
  <si>
    <t>Svislé a kompletní konstrukce</t>
  </si>
  <si>
    <t>342</t>
  </si>
  <si>
    <t>Stěny a příčky montované lehké</t>
  </si>
  <si>
    <t>4</t>
  </si>
  <si>
    <t>Vodorovné konstrukce</t>
  </si>
  <si>
    <t>416</t>
  </si>
  <si>
    <t>Podhledy a mezistropy montované lehké</t>
  </si>
  <si>
    <t>44</t>
  </si>
  <si>
    <t>Zastřešení</t>
  </si>
  <si>
    <t>5</t>
  </si>
  <si>
    <t>Komunikace</t>
  </si>
  <si>
    <t>6</t>
  </si>
  <si>
    <t>Úpravy povrchu, podlahy</t>
  </si>
  <si>
    <t>61</t>
  </si>
  <si>
    <t>Úpravy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</si>
  <si>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</si>
  <si>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</si>
  <si>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</si>
  <si>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</si>
  <si>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</si>
  <si>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</si>
  <si>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</si>
  <si>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</si>
  <si>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</si>
  <si>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</si>
  <si>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</si>
  <si>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</si>
  <si>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</si>
  <si>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</si>
  <si>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</si>
  <si>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</si>
  <si>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</si>
  <si>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</si>
  <si>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</si>
  <si>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</si>
  <si>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720</t>
  </si>
  <si>
    <t>Zdravotechnická instalace</t>
  </si>
  <si>
    <t>721</t>
  </si>
  <si>
    <t>Vnitřní kanalizace</t>
  </si>
  <si>
    <t>722</t>
  </si>
  <si>
    <t>Vnitřní vodovod</t>
  </si>
  <si>
    <t>725</t>
  </si>
  <si>
    <t>Zařizovací předměty</t>
  </si>
  <si>
    <t>728</t>
  </si>
  <si>
    <t>Vzduchotechnika</t>
  </si>
  <si>
    <t>730</t>
  </si>
  <si>
    <t>Ústřední vytápění</t>
  </si>
  <si>
    <t>735</t>
  </si>
  <si>
    <t>Otopná tělesa</t>
  </si>
  <si>
    <t>762</t>
  </si>
  <si>
    <t>Konstrukce tesařské</t>
  </si>
  <si>
    <t>764</t>
  </si>
  <si>
    <t>Konstrukce klempířské</t>
  </si>
  <si>
    <t>766</t>
  </si>
  <si>
    <t>Konstrukce truhlářské</t>
  </si>
  <si>
    <t>767</t>
  </si>
  <si>
    <t>Konstrukce zámečnické</t>
  </si>
  <si>
    <t>771</t>
  </si>
  <si>
    <t>Podlahy z dlaždic a obklady</t>
  </si>
  <si>
    <t>775</t>
  </si>
  <si>
    <t>Podlahy vlysové a parketové</t>
  </si>
  <si>
    <t>776</t>
  </si>
  <si>
    <t>Podlahy povlakové</t>
  </si>
  <si>
    <t>777</t>
  </si>
  <si>
    <t>Podlahy ze syntetických hmot</t>
  </si>
  <si>
    <t>781</t>
  </si>
  <si>
    <t>Obklady keramické</t>
  </si>
  <si>
    <t>784</t>
  </si>
  <si>
    <t>Malby</t>
  </si>
  <si>
    <t>786</t>
  </si>
  <si>
    <t>Zastiňující technika</t>
  </si>
  <si>
    <t>M65</t>
  </si>
  <si>
    <t>Elektroinstalace a veřejné osvětlení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</si>
  <si>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</si>
  <si>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</si>
  <si>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</si>
  <si>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</si>
  <si>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</si>
  <si>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</si>
  <si>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</si>
  <si>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</si>
  <si>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</si>
  <si>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</si>
  <si>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</si>
  <si>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</si>
  <si>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</si>
  <si>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</si>
  <si>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</si>
  <si>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</si>
  <si>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</si>
  <si>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</si>
  <si>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</si>
  <si>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</si>
  <si>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</si>
  <si>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</si>
  <si>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</si>
  <si>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</si>
  <si>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</si>
  <si>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</si>
  <si>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</si>
  <si>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</si>
  <si>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</si>
  <si>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</si>
  <si>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</si>
  <si>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</si>
  <si>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</si>
  <si>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</si>
  <si>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131201112R00</t>
  </si>
  <si>
    <t>Hloubení nezapažených jam a zářezů do 1000 m3, v hornině 3, hloubení strojně</t>
  </si>
  <si>
    <t>m3</t>
  </si>
  <si>
    <t>800-1</t>
  </si>
  <si>
    <t>RTS 24/ II</t>
  </si>
  <si>
    <t>Práce</t>
  </si>
  <si>
    <t>Běžná</t>
  </si>
  <si>
    <t>POL1_</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</si>
  <si>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</si>
  <si>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SPI</t>
  </si>
  <si>
    <t>131201119R00</t>
  </si>
  <si>
    <t xml:space="preserve">Hloubení nezapažených jam a zářezů příplatek za lepivost, v hornině 3,  </t>
  </si>
  <si>
    <t>139711101RT3</t>
  </si>
  <si>
    <t>Vykopávka v uzavřených prostorách v hornině 3</t>
  </si>
  <si>
    <t>s naložením výkopku na dopravní prostředek</t>
  </si>
  <si>
    <t>139601102R00</t>
  </si>
  <si>
    <t>Ruční výkop jam, rýh a šachet v hornině 3</t>
  </si>
  <si>
    <t>s přehozením na vzdálenost do 5 m nebo s naložením na ruční dopravní prostředek</t>
  </si>
  <si>
    <t>162301101.x</t>
  </si>
  <si>
    <t>Příplatek za použití menší mechanizace při provádění zemních prací</t>
  </si>
  <si>
    <t>Vlastní</t>
  </si>
  <si>
    <t>Indiv</t>
  </si>
  <si>
    <t>162301101R00</t>
  </si>
  <si>
    <t>Vodorovné přemístění výkopku z horniny 1 až 4, na vzdálenost přes 50  do 500 m</t>
  </si>
  <si>
    <t>po suchu, bez naložení výkopku, avšak se složením bez rozhrnutí, zpáteční cesta vozidla.</t>
  </si>
  <si>
    <t>162701105R00</t>
  </si>
  <si>
    <t>Vodorovné přemístění výkopku z horniny 1 až 4, na vzdálenost přes 9 000  do 10 000 m</t>
  </si>
  <si>
    <t>162701109R00</t>
  </si>
  <si>
    <t>Vodorovné přemístění výkopku příplatek k ceně za každých dalších i započatých 1 000 m přes 10 000 m  z horniny 1 až 4</t>
  </si>
  <si>
    <t>199000005R00</t>
  </si>
  <si>
    <t>Poplatky za skládku zeminy 1- 4, skupina 17 05 04 z Katalogu odpadů</t>
  </si>
  <si>
    <t>t</t>
  </si>
  <si>
    <t>120901123RT1</t>
  </si>
  <si>
    <t>Bourání konstrukcí v odkopávkách a prokopávkách z betonu, železového nebo předpjatého, pneumatickým kladivem</t>
  </si>
  <si>
    <t>korytech vodotečí, melioračních kanálech s přemístěním suti na hromady na vzdálenost do 20 m nebo s naložením na dopravní prostředek,</t>
  </si>
  <si>
    <t>411354177R00</t>
  </si>
  <si>
    <t>Podpěrná konstrukce bednění stropů přes 20 do 30 kPa, zřízení</t>
  </si>
  <si>
    <t>m2</t>
  </si>
  <si>
    <t>801-1</t>
  </si>
  <si>
    <t>výšky do 4 m se zesílením dna bednění podle hodnoty zatížení betonovou směsí a výztuží. Bez pomocného lešení.</t>
  </si>
  <si>
    <t>411354178R00</t>
  </si>
  <si>
    <t>Podpěrná konstrukce bednění stropů přes 20 do 30 kPa, odstranění</t>
  </si>
  <si>
    <t>622904112R00</t>
  </si>
  <si>
    <t>Očištění fasád tlakovou vodou, složitost fasády 1 - 2</t>
  </si>
  <si>
    <t>64001.x</t>
  </si>
  <si>
    <t>Odstranění oken a dveří v obálce budovy, vč. umakartových výplní, demontáž křídel, vybourání rámu, veškerá manipulace, doprava, poplatek za skládku</t>
  </si>
  <si>
    <t>MJ je počet m2 oken</t>
  </si>
  <si>
    <t>POP</t>
  </si>
  <si>
    <t>941955003R00</t>
  </si>
  <si>
    <t>Lešení lehké pracovní pomocné pomocné, o výšce lešeňové podlahy přes 1,9 do 2,5 m</t>
  </si>
  <si>
    <t>800-3</t>
  </si>
  <si>
    <t>96001.x</t>
  </si>
  <si>
    <t>Odstranění jídelního pultu, nábytku, dveřních mříží, polic, tabulí, regálů, kuchyňských linek, vyklizení prostor, vč. veškeré manipulace, dopravy, poplatku za skládku</t>
  </si>
  <si>
    <t>soubor</t>
  </si>
  <si>
    <t>96002.x</t>
  </si>
  <si>
    <t>Odstranění stávajícího výtahu - odpojení a demontáž kabiny, veškerých rozvodů, příslušenství, vč. veškeré manipulace, dopravy, poplatku za skládku</t>
  </si>
  <si>
    <t>96003.x</t>
  </si>
  <si>
    <t>Odstranění stávajícího vyvýšeného dřevěného pódia vč. roštu, výška 200 mm, vč. veškeré manipulace, dopravy, poplatku za skládku</t>
  </si>
  <si>
    <t>96004.x</t>
  </si>
  <si>
    <t>Demontáž bleskosvodné soustavy, antén a stožárů, vč. manipulace se sutí, odvozu na skládku a poplatku za skládku</t>
  </si>
  <si>
    <t xml:space="preserve">soubor    </t>
  </si>
  <si>
    <t>96005.x</t>
  </si>
  <si>
    <t>Demontáž prvků osvětlení včetně kabelových rozvodů, vč. manipulace se sutí, odvozu na skládku a poplatku za skládku</t>
  </si>
  <si>
    <t>976061111R00</t>
  </si>
  <si>
    <t>Vybourání dřevěných konstrukcí zábradlí a madel</t>
  </si>
  <si>
    <t>m</t>
  </si>
  <si>
    <t>801-3</t>
  </si>
  <si>
    <t>976071111R00</t>
  </si>
  <si>
    <t>Vybourání kovových doplňkových konstrukcí madel a zábradlí  v jakémkoliv zdivu</t>
  </si>
  <si>
    <t>968072455R00</t>
  </si>
  <si>
    <t>Vybourání a vyjmutí kovových rámů a rolet rámů, včetně pomocného lešení o výšce podlahy do 1900 mm a pro zatížení do 1,5 kPa  (150 kg/m2) dveřních zárubní, plochy do 2 m2</t>
  </si>
  <si>
    <t>968072456R00</t>
  </si>
  <si>
    <t>Vybourání a vyjmutí kovových rámů a rolet rámů, včetně pomocného lešení o výšce podlahy do 1900 mm a pro zatížení do 1,5 kPa  (150 kg/m2) dveřních zárubní, plochy přes 2 m2</t>
  </si>
  <si>
    <t>968062246R00</t>
  </si>
  <si>
    <t>Vybourání dřevěných rámů oken jednoduchých, plochy do 4 m2</t>
  </si>
  <si>
    <t>včetně pomocného lešení o výšce podlahy do 1900 mm a pro zatížení do 1,5 kPa  (150 kg/m2),</t>
  </si>
  <si>
    <t>978059531R00.x</t>
  </si>
  <si>
    <t>Odsekání cihelných obkladů stěn nad 2 m2</t>
  </si>
  <si>
    <t>978059531R00</t>
  </si>
  <si>
    <t>Odsekání a odebrání obkladů stěn z obkládaček vnitřních z jakýchkoliv materiálů, plochy přes 2 m2</t>
  </si>
  <si>
    <t>včetně otlučení podkladní omítky až na zdivo,</t>
  </si>
  <si>
    <t>978059631R00</t>
  </si>
  <si>
    <t>Odsekání a odebrání obkladů stěn z obkladaček vnějších z jakýchkoliv materiálů, plochy přes 2 m2</t>
  </si>
  <si>
    <t>965082933R00</t>
  </si>
  <si>
    <t>Odstranění násypu pod podlahami a ochranného na střechách tloušťky do 200 mm, plochy přes 2 m2</t>
  </si>
  <si>
    <t>965081702R00</t>
  </si>
  <si>
    <t>Bourání podlah Soklíků z dlažeb keramických tloušťky do 10 mm, výšky do 100 mm</t>
  </si>
  <si>
    <t>bez podkladního lože, s jakoukoliv výplní spár</t>
  </si>
  <si>
    <t>962081131R00</t>
  </si>
  <si>
    <t>Bourání zdiva příček ze skleněných tvárnic, tloušťky do 100 mm</t>
  </si>
  <si>
    <t>nebo vybourání otvorů jakýchkoliv rozměrů, včetně pomocného lešení o výšce podlahy do 1900 mm a pro zatížení do 1,5 kPa  (150 kg/m2),</t>
  </si>
  <si>
    <t>965081713RT2</t>
  </si>
  <si>
    <t>Bourání podlah z keramických dlaždic, tloušťky do 10 mm, plochy přes 1 m2</t>
  </si>
  <si>
    <t>965042141RT4</t>
  </si>
  <si>
    <t>Bourání podkladů pod dlažby nebo litých celistvých dlažeb a mazanin  betonových nebo z litého asfaltu, tloušťky do 100 mm, plochy přes 4 m2</t>
  </si>
  <si>
    <t>965049111RT2</t>
  </si>
  <si>
    <t>Bourání podkladů pod dlažby nebo litých celistvých dlažeb a mazanin  příplatek za bourání mazanin vyztužených svařovanou sítí, tloušťky do 100 mm</t>
  </si>
  <si>
    <t>965081813R00</t>
  </si>
  <si>
    <t>Bourání podlah teracových nebo čedičových dlaždic, tloušťky do 30 mm, plochy přes 1 m2</t>
  </si>
  <si>
    <t>965042141RT3</t>
  </si>
  <si>
    <t>963053936R00</t>
  </si>
  <si>
    <t>Bourání železobetonových schodišťových ramen samonosných</t>
  </si>
  <si>
    <t>970251200R00</t>
  </si>
  <si>
    <t>Řezání železobetonu hloubka řezu 200 mm</t>
  </si>
  <si>
    <t>970241350R00</t>
  </si>
  <si>
    <t>Řezání prostého betonu hloubka řezu 350 mm</t>
  </si>
  <si>
    <t>970231150R00</t>
  </si>
  <si>
    <t>Řezání cihelného zdiva hloubka řezu 150 mm</t>
  </si>
  <si>
    <t>962052211R00</t>
  </si>
  <si>
    <t>Bourání zdiva železobetonového nadzákladového</t>
  </si>
  <si>
    <t>nebo vybourání otvorů průřezové plochy přes 4 m2 ve zdivu železobetonovém, včetně pomocného lešení o výšce podlahy do 1900 mm a pro zatížení do 1,5 kPa  (150 kg/m2),</t>
  </si>
  <si>
    <t>962052211R00.x</t>
  </si>
  <si>
    <t>Bourání zdiva ze struskopemzo betonových bloků</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</si>
  <si>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</si>
  <si>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</si>
  <si>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</si>
  <si>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961031311R00</t>
  </si>
  <si>
    <t>Bourání základů cihelných na jakoukoliv maltu vápenou nebo vápenocementovou</t>
  </si>
  <si>
    <t>nebo vybourání otvorů průřezové plochy přes 4 m2 v základech cihelných,</t>
  </si>
  <si>
    <t>961055111R00</t>
  </si>
  <si>
    <t>Bourání základů železobetonových</t>
  </si>
  <si>
    <t>nebo vybourání otvorů průřezové plochy přes 4 m2 v základech</t>
  </si>
  <si>
    <t>978036191R00</t>
  </si>
  <si>
    <t>Otlučení vnějších omítek šlechtěných břizolitových, v rozsahu do 100 %</t>
  </si>
  <si>
    <t>978013191R00</t>
  </si>
  <si>
    <t>Otlučení omítek vápenných nebo vápenocementových vnitřních s vyškrabáním spár, s očištěním zdiva stěn, v rozsahu do 100 %</t>
  </si>
  <si>
    <t>978011191R00</t>
  </si>
  <si>
    <t>Otlučení omítek vápenných nebo vápenocementových vnitřních s vyškrabáním spár, s očištěním zdiva stropů, v rozsahu do 100 %</t>
  </si>
  <si>
    <t>970251250R00</t>
  </si>
  <si>
    <t>Řezání železobetonu hloubka řezu 250 mm</t>
  </si>
  <si>
    <t>963051113R00</t>
  </si>
  <si>
    <t>Bourání železobetonových stropů deskových  tloušťky přes 80 mm</t>
  </si>
  <si>
    <t>963012510R00</t>
  </si>
  <si>
    <t>Bourání stropů z desek železobetonových z desek prefabrikovaných s dutinami šířky do 300 mm a tloušťky do 140 mm</t>
  </si>
  <si>
    <t>nebo panelů železobetonových prefabrikovaných s dutinami, včetně pomocného lešení o výšce podlahy do 1900 mm a pro zatížení do 1,5 kPa  (150 kg/m2),</t>
  </si>
  <si>
    <t>976085411R00</t>
  </si>
  <si>
    <t>Vybourání madel, objímek, rámů, mříží apod. kanalizačních rámů litinových, z rýhovaného plechu nebo betonových včetně poklopů nebo mříží  plochy přes 0,6 m2</t>
  </si>
  <si>
    <t>kus</t>
  </si>
  <si>
    <t>711140102R00</t>
  </si>
  <si>
    <t>Odstranění izolace proti vodě - pásy přitavením vodorovné, 2 vrstvy</t>
  </si>
  <si>
    <t>800-711</t>
  </si>
  <si>
    <t>711140202R00</t>
  </si>
  <si>
    <t>Odstranění izolace proti vodě - pásy přitavením svislé, 2 vrstvy</t>
  </si>
  <si>
    <t>712300833RT3</t>
  </si>
  <si>
    <t>Odstranění povlakové krytiny a mechu na střechách plochých do 10° povlakové krytiny  třívrstvé, z ploch jednotlivě přes 20 m</t>
  </si>
  <si>
    <t>712300834RT3</t>
  </si>
  <si>
    <t>Odstranění povlakové krytiny a mechu na střechách plochých do 10° povlakové krytiny  každé další vrstvy, z ploch jednotlivě přes 20 m</t>
  </si>
  <si>
    <t>712300832RT1</t>
  </si>
  <si>
    <t>Odstranění povlakové krytiny a mechu na střechách plochých do 10° povlakové krytiny  dvouvrstvé, z ploch jednotlivě do 10 m</t>
  </si>
  <si>
    <t>713104111R00</t>
  </si>
  <si>
    <t>Odstranění tepelné izolace z desek, lamel, rohoží, pásů a foukané izolace plochých střech, volně uložené, z desek z expandovaného polystyrenu, tloušťky do 100 mm</t>
  </si>
  <si>
    <t>800-713</t>
  </si>
  <si>
    <t>713105231R00</t>
  </si>
  <si>
    <t>Odstranění tepelné izolace z desek, lamel, rohoží, pásů a foukané izolace šikmých střech, připevněné drátem, přibitím, přeistřelením nebo na trny, z dřevovláknitých desek, tloušťky do 100 mm</t>
  </si>
  <si>
    <t>721210814R00</t>
  </si>
  <si>
    <t>Demontáž vpusti z kameniny, DN 125</t>
  </si>
  <si>
    <t>800-721</t>
  </si>
  <si>
    <t>721210823R00</t>
  </si>
  <si>
    <t>Demontáž vpusti střešní , DN 125</t>
  </si>
  <si>
    <t>722254110R00</t>
  </si>
  <si>
    <t>Demontáž požárního příslušenství hydrantových skříní</t>
  </si>
  <si>
    <t>725110811R00</t>
  </si>
  <si>
    <t>Demontáž klozetů splachovacích</t>
  </si>
  <si>
    <t>725122817R00</t>
  </si>
  <si>
    <t>Demontáž pisoárů bez nádrže + 1 záchodkem</t>
  </si>
  <si>
    <t>725330820R00</t>
  </si>
  <si>
    <t>Demontáž výlevek diturvitových</t>
  </si>
  <si>
    <t>bez výtokových armatur a bez nádrže a splachovacího potrubí,</t>
  </si>
  <si>
    <t>725210821R00</t>
  </si>
  <si>
    <t>Demontáž umyvadel umyvadel bez výtokových armatur</t>
  </si>
  <si>
    <t>725240812R00</t>
  </si>
  <si>
    <t>Demontáž sprchových kabin a mís mís bez výtokových armatur</t>
  </si>
  <si>
    <t>728311818R00</t>
  </si>
  <si>
    <t>Demontáž ohřívače kruhového, nad průměr d 600 mm</t>
  </si>
  <si>
    <t>800-728</t>
  </si>
  <si>
    <t>735111810R00</t>
  </si>
  <si>
    <t>Demontáž radiátorů litinových článkových</t>
  </si>
  <si>
    <t>800-731</t>
  </si>
  <si>
    <t>764430810R00</t>
  </si>
  <si>
    <t>Demontáž oplechování zdí a nadezdívek rš do 250 mm</t>
  </si>
  <si>
    <t>800-764</t>
  </si>
  <si>
    <t>764454804R00</t>
  </si>
  <si>
    <t>Demontáž odpadních trub nebo součástí trub kruhových , o průměru 200 mm</t>
  </si>
  <si>
    <t>766411821R00</t>
  </si>
  <si>
    <t>Demontáž obložení stěn palubkami</t>
  </si>
  <si>
    <t>800-766</t>
  </si>
  <si>
    <t>766411822R00</t>
  </si>
  <si>
    <t>Demontáž obložení stěn podkladových roštů</t>
  </si>
  <si>
    <t>766624052R00.x</t>
  </si>
  <si>
    <t>Demontáž střešního výlezu</t>
  </si>
  <si>
    <t>767122812R00</t>
  </si>
  <si>
    <t>Demontáž stěn a příček s výplní z drátěné sítě svařovaných</t>
  </si>
  <si>
    <t>800-767</t>
  </si>
  <si>
    <t>767311810R00</t>
  </si>
  <si>
    <t>Demontáž světlíků všech typů včetně zasklení</t>
  </si>
  <si>
    <t>767581803R00</t>
  </si>
  <si>
    <t>Demontáž podhledů tvarovaných plechů</t>
  </si>
  <si>
    <t>767582800R00</t>
  </si>
  <si>
    <t>Demontáž podhledů roštů</t>
  </si>
  <si>
    <t>767996801R00</t>
  </si>
  <si>
    <t>Demontáž ostatních doplňků staveb atypických konstrukcí  o hmotnosti přes 20 do 50 kg</t>
  </si>
  <si>
    <t>kg</t>
  </si>
  <si>
    <t>776200820R00</t>
  </si>
  <si>
    <t>Demontáž povlakových podlah ze schodišťových stupňů lepených, s podložkou, z ploch přes 10 m2</t>
  </si>
  <si>
    <t>800-775</t>
  </si>
  <si>
    <t>776511820R00</t>
  </si>
  <si>
    <t>Odstranění povlakových podlah z nášlapné plochy lepených, s podložkou, z ploch přes 20 m2</t>
  </si>
  <si>
    <t>776401800R00</t>
  </si>
  <si>
    <t>Demontáž soklíků nebo lišt pryžových nebo PVC odstranění a uložení na hromady</t>
  </si>
  <si>
    <t>979082111R00</t>
  </si>
  <si>
    <t>Vnitrostaveništní doprava suti a vybouraných hmot do 10 m</t>
  </si>
  <si>
    <t>979082121R00</t>
  </si>
  <si>
    <t>Vnitrostaveništní doprava suti a vybouraných hmot příplatek k ceně za každých dalších 5 m</t>
  </si>
  <si>
    <t>979011111R00</t>
  </si>
  <si>
    <t>Svislá doprava suti a vybouraných hmot za prvé podlaží nad nebo pod základním podlažím</t>
  </si>
  <si>
    <t>předpoklad:</t>
  </si>
  <si>
    <t>1PP - 25 % suti</t>
  </si>
  <si>
    <t>1NP - 25 % suti</t>
  </si>
  <si>
    <t>2NP - 20 % suti</t>
  </si>
  <si>
    <t>3NP+střecha - 30 % suti</t>
  </si>
  <si>
    <t>979011121R00</t>
  </si>
  <si>
    <t>Svislá doprava suti a vybouraných hmot příplatek za každé další podlaží</t>
  </si>
  <si>
    <t>979083112R00</t>
  </si>
  <si>
    <t>Vodorovné přemístění suti přes 100 m do 1000 m</t>
  </si>
  <si>
    <t>800-6</t>
  </si>
  <si>
    <t>včetně naložení na dopravní prostředek a složení,</t>
  </si>
  <si>
    <t>979081121R00</t>
  </si>
  <si>
    <t>Odvoz suti a vybouraných hmot na skládku příplatek za každý další 1 km</t>
  </si>
  <si>
    <t>979990108R00</t>
  </si>
  <si>
    <t>Poplatek za skládku za uložení, železobeton,  , skupina 17 01 01 z Katalogu odpadů</t>
  </si>
  <si>
    <t>RTS 23/ II</t>
  </si>
  <si>
    <t>979990103R00</t>
  </si>
  <si>
    <t>Poplatek za skládku za uložení, betonu,  , skupina 17 01 01 z Katalogu odpadů</t>
  </si>
  <si>
    <t>979990161R00</t>
  </si>
  <si>
    <t>Poplatek za skládku za uložení, dřevo,  , skupina 17 02 01 z Katalogu odpadů</t>
  </si>
  <si>
    <t>979990162R00</t>
  </si>
  <si>
    <t>Poplatek za skládku za uložení, dřevo+sklo,  , skupina 17 09 04 z Katalogu odpadů</t>
  </si>
  <si>
    <t>979990105R00</t>
  </si>
  <si>
    <t>Poplatek za skládku za uložení, cihelné výrobky,  , skupina 17 01 02 z Katalogu odpadů</t>
  </si>
  <si>
    <t>979990111R00</t>
  </si>
  <si>
    <t>Poplatek za skládku za uložení, tašky, stavební keramika,  , skupina 17 01 03 z Katalogu odpadů</t>
  </si>
  <si>
    <t>979990121R00</t>
  </si>
  <si>
    <t>Poplatek za skládku za uložení, asfaltové pásy,  , skupina 17 03 02 z Katalogu odpadů</t>
  </si>
  <si>
    <t>979990109R00</t>
  </si>
  <si>
    <t>Poplatek za skládku za uložení, skleněné tvárnice,  , skupina 17 02 02 z Katalogu odpadů</t>
  </si>
  <si>
    <t>979990181R00</t>
  </si>
  <si>
    <t>Poplatek za skládku za uložení, PVC podlahová krytina,  , skupina 20 03 07 z Katalogu odpadů</t>
  </si>
  <si>
    <t>D96_170904.xT00</t>
  </si>
  <si>
    <t xml:space="preserve">Poplatek za skládku stavební suti </t>
  </si>
  <si>
    <t>17 09 04 Směsné stavební a demoliční odpady neuvedené pod čísly 17 09 01, 17 09 02 a 17 09 03</t>
  </si>
  <si>
    <t>SUM</t>
  </si>
  <si>
    <t>END</t>
  </si>
  <si>
    <t>167101102R00</t>
  </si>
  <si>
    <t>Nakládání, skládání, překládání neulehlého výkopku nakládání výkopku  přes 100 m3, z horniny 1 až 4</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</si>
  <si>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</si>
  <si>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</si>
  <si>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</si>
  <si>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</si>
  <si>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583423631R</t>
  </si>
  <si>
    <t>Kamenivo nestanovené drcené; frakce 0,0 až 63,0 mm</t>
  </si>
  <si>
    <t>SPCM</t>
  </si>
  <si>
    <t>Specifikace</t>
  </si>
  <si>
    <t>POL3_</t>
  </si>
  <si>
    <t>281601111RA0.x</t>
  </si>
  <si>
    <t>Injektáž zdiva tl. 35 cm</t>
  </si>
  <si>
    <t>Agregovaná položka</t>
  </si>
  <si>
    <t>POL2_</t>
  </si>
  <si>
    <t>28165100.x</t>
  </si>
  <si>
    <t>D+M Rubová injektáž</t>
  </si>
  <si>
    <t xml:space="preserve">m2    </t>
  </si>
  <si>
    <t>2816062121.x</t>
  </si>
  <si>
    <t>D+M Vnitřní svislý minerální hydroizolační systém</t>
  </si>
  <si>
    <t>274320050RAB</t>
  </si>
  <si>
    <t>Základové pasy ze železobetonu včetně bednění z betonu C 25/30 (B 30), výztuž 120 kg/m3, štěrkopískový podklad 100 mm</t>
  </si>
  <si>
    <t>AP-HSV</t>
  </si>
  <si>
    <t>výztuže, odbednění a podkladu ze štěrkopísku.</t>
  </si>
  <si>
    <t>273320160RAC</t>
  </si>
  <si>
    <t xml:space="preserve">Základové desky ze železobetonu včetně bednění z betonu C 30/37, výztuž 150 kg/m3,  </t>
  </si>
  <si>
    <t>311320050RAC.x</t>
  </si>
  <si>
    <t>Zdi základové ŽB z betonu C 30/37, tl. 20 cm, oboustranné bednění, výztuž 150 kg/m3</t>
  </si>
  <si>
    <t>311320052RAC.x</t>
  </si>
  <si>
    <t>Zdi základové ŽB z betonu C 30/37, tl. 30 cm, oboustranné bednění, výztuž 150 kg/m3</t>
  </si>
  <si>
    <t>271571111R00</t>
  </si>
  <si>
    <t xml:space="preserve">Polštáře zhutněné pod základy štěrkopísek tříděný,  </t>
  </si>
  <si>
    <t>800-2</t>
  </si>
  <si>
    <t>271313511R00</t>
  </si>
  <si>
    <t xml:space="preserve">Betonování podkladu základových konstrukcí </t>
  </si>
  <si>
    <t>prostý</t>
  </si>
  <si>
    <t>279321511R00</t>
  </si>
  <si>
    <t>Beton základových zdí železový třídy C 30/37</t>
  </si>
  <si>
    <t>bez výztuže</t>
  </si>
  <si>
    <t>279361821R00</t>
  </si>
  <si>
    <t>Výztuž základových zdí z betonářské oceli 10 505(R), Výztuž ocelová betonářská - tyč; úprava: stříhaná, ohýbaná; povrch: žebírkový; značka: B500B (1.0439); d = 10,0 mm</t>
  </si>
  <si>
    <t>včetně distančních prvků</t>
  </si>
  <si>
    <t>279351105R00</t>
  </si>
  <si>
    <t>Bednění základových zdí oboustranné, zřízení</t>
  </si>
  <si>
    <t>bednění svislé nebo šikmé (odkloněné), půdorysně přímé nebo zalomené základových zdí ve volných nebo zapažených jámách, rýhách, šachtách, včetně případných vzpěr,</t>
  </si>
  <si>
    <t>279351106R00</t>
  </si>
  <si>
    <t>Bednění základových zdí oboustranné, odstranění</t>
  </si>
  <si>
    <t>Včetně  očištění, vytřídění a uložení bednicího materiálu.</t>
  </si>
  <si>
    <t>319201317R00</t>
  </si>
  <si>
    <t>Vyrovnání povrchu zdiva pod omítku maltou ze SMS tloušťka 30 mm, Malta zdicí obyčejná (G); pojivo: vápenocementové; zrnitost do 4,0 mm; M 5 N/mm2</t>
  </si>
  <si>
    <t>maltou ze suché směsi, bez pomocného lešení,</t>
  </si>
  <si>
    <t>310239211R00</t>
  </si>
  <si>
    <t>Zazdívka otvorů o ploše přes 1 m2 do 4 m2 ve zdivu nadzákladovém cihlami pálenými pro jakoukoliv maltu vápenocementovou, Prvek zdicí pálený funkce: cihla plná; dl = 290 mm; š = 140 mm; v = 65 mm; fb = 20,0 N/mm2</t>
  </si>
  <si>
    <t>801-4</t>
  </si>
  <si>
    <t>včetně pomocného pracovního lešení</t>
  </si>
  <si>
    <t>311271177RT5</t>
  </si>
  <si>
    <t>Zdivo nosné z tvárnic porobetonových hladkých tloušťky 300 mm, charakteristická pevnost v tlaku fk = 3,14 MPa, součinitel prostupu tepla U=0,452 W/m2.K</t>
  </si>
  <si>
    <t>311271176RT6</t>
  </si>
  <si>
    <t>Zdivo nosné z tvárnic porobetonových hladkých tloušťky 250 mm, charakteristická pevnost v tlaku fk = 3,93 MPa, součinitel prostupu tepla U=0,637 W/m2.K</t>
  </si>
  <si>
    <t>311271176RT1</t>
  </si>
  <si>
    <t>Zdivo nosné z tvárnic porobetonových hladkých tloušťky 250 mm, charakteristická pevnost v tlaku fk = 1,92 MPa, součinitel prostupu tepla U=0,503 W/m2.K</t>
  </si>
  <si>
    <t>311271175RT5</t>
  </si>
  <si>
    <t>Zdivo nosné z tvárnic porobetonových hladkých tloušťky 200 mm, charakteristická pevnost v tlaku fk = 3,14 MPa, součinitel prostupu tepla U=0,654 W/m2.K</t>
  </si>
  <si>
    <t>342255026R00</t>
  </si>
  <si>
    <t>Příčky z cihel a tvárnic nepálených příčky z příčkovek pórobetonových tloušťky 125 mm</t>
  </si>
  <si>
    <t>včetně pomocného lešení</t>
  </si>
  <si>
    <t>342255024R00</t>
  </si>
  <si>
    <t>Příčky z cihel a tvárnic nepálených příčky z příčkovek pórobetonových tloušťky 100 mm</t>
  </si>
  <si>
    <t>311271664R00</t>
  </si>
  <si>
    <t xml:space="preserve">Zdivo nosné z vápenopískových bloků tloušťky 240 mm, charakteristická pevnost v tlaku fk = 10,21 MPa, vzduchová neprůzvučnost Rw = 57 dB,  </t>
  </si>
  <si>
    <t>s pomocným lešením o výšce podlahy do 1900 mm a pro zatížení 1,5 kPa,</t>
  </si>
  <si>
    <t>342271322R00</t>
  </si>
  <si>
    <t>Příčky z cihel a tvárnic nepálených příčky z vápenopískových bloků tloušťky 150 mm, vzduchová neprůzvučnost Rw = 52 dB</t>
  </si>
  <si>
    <t>342271329R00</t>
  </si>
  <si>
    <t>Příčky z cihel a tvárnic nepálených příčky z vápenopískových bloků tloušťky 100 mm, vzduchová neprůzvučnost Rw = 47 dB</t>
  </si>
  <si>
    <t>311112120RT4.x</t>
  </si>
  <si>
    <t>Stěna z tvárnic ztraceného bednění, tl. 200 mm, zalití tvárnic betonem C 30/37</t>
  </si>
  <si>
    <t>311112125RT5</t>
  </si>
  <si>
    <t>Stěny z betonových bednicích tvárnic a betonu šířky 250 mm, zálivka betonem C30/37</t>
  </si>
  <si>
    <t>(ztracené bednění) z betonových tvárnic a zálivka betonem,</t>
  </si>
  <si>
    <t>341361721R00</t>
  </si>
  <si>
    <t>Výztuž stěn a příček  z betonářské oceli B500B, Výztuž ocelová betonářská - tyč; úprava: stříhaná, ohýbaná; povrch: žebírkový; značka: B500B (1.0439); d = 12,0 mm</t>
  </si>
  <si>
    <t>rovných i oblých, svislých i šikmých. Včetně distančních prvků.</t>
  </si>
  <si>
    <t>317120025RA0.x</t>
  </si>
  <si>
    <t>D+M Překlady nad nové otvory</t>
  </si>
  <si>
    <t>317941123R00.x</t>
  </si>
  <si>
    <t>D+M Sloup z HEB 180, vč. kotvení</t>
  </si>
  <si>
    <t>317941123R01.x</t>
  </si>
  <si>
    <t>D+M Ocelové rámy 1S, vč. kotvení</t>
  </si>
  <si>
    <t>S10.x</t>
  </si>
  <si>
    <t>D+M Atika střechy OSB deska tl. 25 mm + ocelová kce + OSB deska tl. 25 mm, vč. kotvení, příslušenství</t>
  </si>
  <si>
    <t>342012.x</t>
  </si>
  <si>
    <t>D+M Předsazená instalační SDK stěna, 2x oplášť., desky tl. 12,5 mm do vlhkého prostředí, nosná ocelová konstrukce, vč. minerální izolace tl. 80 mm, dle PD</t>
  </si>
  <si>
    <t>Včetně veškerého příslušenství, kotevního a spojovacího materiálu, konstrukcí pro zavěšení těžkých břemen, broušení a tmelení.</t>
  </si>
  <si>
    <t>Součástí dodávky jsou i desky, minerální izolace tl. 80 mm, spojovací, dilatační a akustické pásky.</t>
  </si>
  <si>
    <t>Včetně vytvoření otvorů pro revizní dvířka umístěná dle projektu.</t>
  </si>
  <si>
    <t>342261113RS2</t>
  </si>
  <si>
    <t>Příčky z desek sádrokartonových jednoduché opláštění, jednoduchá konstrukce CW 100 tloušťka příčky 125 mm, desky protipožární, tloušťky 12,5 mm, tloušťka izolace 80 mm, Deska sádrokartonová akustická, protipožární; F, D; tl = 12,5 mm</t>
  </si>
  <si>
    <t>zřízení nosné konstrukce příčky, vložení tepelné izolace tl. do 5 cm, montáž desek, tmelení spár Q2 a úprava rohů. Včetně dodávek materiálu.</t>
  </si>
  <si>
    <t>342261113RS4</t>
  </si>
  <si>
    <t>Příčky z desek sádrokartonových jednoduché opláštění, jednoduchá konstrukce CW 100 tloušťka příčky 125 mm, desky protipožární impregnované, tloušťky 12,5 mm, tloušťka izolace 80 mm, Deska sádrokartonová voděodolná, protipožární; H2, F, D; tl = 12,5 mm</t>
  </si>
  <si>
    <t>342090212R00</t>
  </si>
  <si>
    <t>Úprava nosné konstrukce a opláštění SDK příčky pro zřízení otvoru pro dveře jednokřídlé, při hmotnosti jednoho křídla od 25 kg do 50 kg, v SDK příčce z UA profilů š. 50 mm, 2 x opláštěné</t>
  </si>
  <si>
    <t>413941123R00</t>
  </si>
  <si>
    <t>Osazení ocelových válcovaných nosníků ve stropech bez materiálu, výšky přes 120 do 220 mm</t>
  </si>
  <si>
    <t>I , IE, U , UE nebo L</t>
  </si>
  <si>
    <t>13487120R</t>
  </si>
  <si>
    <t>Tyč ocelová válcovaná za tepla průřez: HEB; značka: S235JR (1.0038); h = 220 mm; b = 220 mm; s = 9,5 mm; t = 16,0 mm</t>
  </si>
  <si>
    <t>13480815R</t>
  </si>
  <si>
    <t>Tyč ocelová válcovaná za tepla průřez: I; značka: S235JR (1.0038); h = 200 mm; b = 90 mm; s = 7,5 mm; t = 11,3 mm</t>
  </si>
  <si>
    <t>13388440R</t>
  </si>
  <si>
    <t>Tyč ocelová válcovaná za tepla průřez: HEB; značka: S235JR (1.0038); h = 160 mm; b = 160 mm; s = 8,0 mm; t = 13,0 mm</t>
  </si>
  <si>
    <t>413941121R00</t>
  </si>
  <si>
    <t>Osazení ocelových válcovaných nosníků ve stropech bez materiálu, výšky do 120 mm</t>
  </si>
  <si>
    <t>13388425R</t>
  </si>
  <si>
    <t>Tyč ocelová válcovaná za tepla průřez: HEB; značka: S235JR (1.0038); h = 100 mm; b = 100 mm; s = 6,0 mm; t = 10,0 mm</t>
  </si>
  <si>
    <t>434200001RA0</t>
  </si>
  <si>
    <t>Kompletní konstrukce schodišť ocelových schodiště z oceli včetně zábradlí a nátěrů</t>
  </si>
  <si>
    <t>m DVČ</t>
  </si>
  <si>
    <t>Výroba a osazení podesty a schodišťového ramene se stupni svařováním, výroba a osazení ocelového zábradlí z trubek, nátěr ocelové konstrukce základní + 2x email.</t>
  </si>
  <si>
    <t>430320040RAB</t>
  </si>
  <si>
    <t>Schodiště ze železobetonu přímočaré, z betonu C 25/30, výztuž 120 kg/m3</t>
  </si>
  <si>
    <t>Beton, výztuž, bednění schodnic a podest, podepření bednění.</t>
  </si>
  <si>
    <t>411320044RAC</t>
  </si>
  <si>
    <t>Stropy ze ŽB do bednění včetně podpěrné konstrukce z betonu C 25/30, tloušťky 200 mm, výztuž 150 kg/m3</t>
  </si>
  <si>
    <t>beton stropů deskových, výztuž z betonářské oceli 11 375, bednění stropů deskových plných rovných, podpěrná konstrukce stropů výšky do 6 m.</t>
  </si>
  <si>
    <t>411321515R00</t>
  </si>
  <si>
    <t>Beton stropů železový stropů deskových, desek plochých střech, desek balkónových, desek hřibových stropů včetně hlavic hřibových sloupů, železový (bez výztuže) třídy C 30/37</t>
  </si>
  <si>
    <t>411361821R00</t>
  </si>
  <si>
    <t>Výztuž stropů z betonářské oceli 10 505(R), Výztuž ocelová betonářská - tyč; úprava: stříhaná, ohýbaná; povrch: žebírkový; značka: B500B (1.0439); d = 12,0 mm</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</si>
  <si>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</si>
  <si>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411351205R00</t>
  </si>
  <si>
    <t>Bednění stropů deskových včetně podpěrné konstrukce výšky do 3,5 m přes 10 do 12 kPa, - zřízení</t>
  </si>
  <si>
    <t>s pomocným lešením</t>
  </si>
  <si>
    <t>411351206R00</t>
  </si>
  <si>
    <t>Bednění stropů deskových včetně podpěrné konstrukce výšky do 3,5 m přes 10 do 12 kPa, - odstranění</t>
  </si>
  <si>
    <t>342264051RT1</t>
  </si>
  <si>
    <t>Podhledy na kovové konstrukci opláštěné deskami sádrokartonovými nosná konstrukce z profilů CD s přímým uchycením 1x deska, tloušťky 12,5 mm, standard, bez izolace, Deska sádrokartonová stavební; A; tl = 12,5 mm</t>
  </si>
  <si>
    <t>342264051RT3</t>
  </si>
  <si>
    <t>Podhledy na kovové konstrukci opláštěné deskami sádrokartonovými nosná konstrukce z profilů CD s přímým uchycením 1x deska, tloušťky 12,5 mm, impregnovaná, bez izolace, Deska sádrokartonová voděodolná; H2; tl = 12,5 mm</t>
  </si>
  <si>
    <t>342264051RT2</t>
  </si>
  <si>
    <t>Podhledy na kovové konstrukci opláštěné deskami sádrokartonovými nosná konstrukce z profilů CD s přímým uchycením 1x deska, tloušťky 12,5 mm, protipožární, bez izolace, Deska sádrokartonová akustická, protipožární; F, D; tl = 12,5 mm</t>
  </si>
  <si>
    <t>342264051RT4</t>
  </si>
  <si>
    <t>Podhledy na kovové konstrukci opláštěné deskami sádrokartonovými nosná konstrukce z profilů CD s přímým uchycením 1x deska, tloušťky 12,5 mm, protipožární impregnovaná, bez izolace, Deska sádrokartonová voděodolná, protipožární; H2, F, D; tl = 12,5 mm</t>
  </si>
  <si>
    <t>050410272RAC.x</t>
  </si>
  <si>
    <t>D+M S1 Střecha plochá jednoplášťová běžná s kotvenou TPO/FPO fólií, tep.izolace minerál</t>
  </si>
  <si>
    <t>- TPO</t>
  </si>
  <si>
    <t>- geotextilie</t>
  </si>
  <si>
    <t>- MV 120+120 mm</t>
  </si>
  <si>
    <t>- asfaltový pás</t>
  </si>
  <si>
    <t>053411312RAH</t>
  </si>
  <si>
    <t>Vytažení krytiny na atiku z fólie TPO/FPO, střecha plochá s běžnou skladbou, Výrobek izolační pro budovy z pěnového polystyrenu (EPS) tvar: spádová deska; OH = 20 kg/m3; lambda = 0,037 W/(m.K); pevnost v tlaku = 100 kPa</t>
  </si>
  <si>
    <t>AP-KP</t>
  </si>
  <si>
    <t>050410341RAD.x</t>
  </si>
  <si>
    <t>D+M S3 Střecha plochá jednoplášťová běžná s kotvenými asfalt. pásy, tepelná izolace EPS, spádové klíny EPS</t>
  </si>
  <si>
    <t>- asf. pásy kotvené</t>
  </si>
  <si>
    <t>- samolepící asf. pás</t>
  </si>
  <si>
    <t>- EPS 150</t>
  </si>
  <si>
    <t>- spádové EPS 150</t>
  </si>
  <si>
    <t>- asf. pás</t>
  </si>
  <si>
    <t>- asf. nátěr</t>
  </si>
  <si>
    <t>053411313RAG.x</t>
  </si>
  <si>
    <t>D+M S11 Vytažení skladby lodžie na atiku</t>
  </si>
  <si>
    <t>- asf. pásy dle S11</t>
  </si>
  <si>
    <t>- XPS</t>
  </si>
  <si>
    <t>- lepidlo + tkanina</t>
  </si>
  <si>
    <t>- omítka</t>
  </si>
  <si>
    <t>4401.x</t>
  </si>
  <si>
    <t>D+M Extenzivní střešní substrát pro vegetační střechy</t>
  </si>
  <si>
    <t xml:space="preserve">m3    </t>
  </si>
  <si>
    <t>4402.x</t>
  </si>
  <si>
    <t>D+M Předpěstovaná vegetační rohož, tl. 35 mm</t>
  </si>
  <si>
    <t>LV3.x</t>
  </si>
  <si>
    <t>LV3 D+M Liniový odvodňovací žlab, polymerbetonový, š. 235 mm, v. 250 mm, litinový můstkový rošt, profil žlabu tvaru "V", včetně bet. lože C25/30, zatížení C250, dle PD</t>
  </si>
  <si>
    <t>596100030RA0</t>
  </si>
  <si>
    <t>Chodník z dlažby betonové, podklad štěrkodrť dlažba rozměru 300 x 300 mm, tloušťky 33 mm, Dlažba betonová typ: dvouvrstvý, s fazetou; tl = 40,00 mm; dl = 300,0 mm; š = 300,0 mm; povrch: impregnace, hladký; zátěž: pochozí</t>
  </si>
  <si>
    <t>odkopávky nezapažené pro silnice, s přemístěním výkopku v příčných profilech, s naložením na dopravní prostředek a odvozem do 1 km, s uložením výkopku na skládku a úpravou pláně. Podklad ze štěrkopísku s rozprostřením, vlhčením a zhutněním tl. 10 cm, dodávka a položení dlažby betonové do lože z těženého kameniva do tl. 3 cm, s vyplněním spár, s dvojím beraněním a se smetením přebytečného materiálu na krajnici, osazení a dodávka záhonových obrubníků do lože z prostého betonu tl. 5-10 cm se zalitím a zatřením spár maltou, s opěrou. Skladba: podklad ze štěrkopísku                  10 cm lože z kameniva                               3 cm dlažba betonová                              4, 5, 6 cm celkem                                           17,18,19 cm</t>
  </si>
  <si>
    <t>6020105.x</t>
  </si>
  <si>
    <t>D+M Zapravení ostění otvorů a stěn po vybourání příček vápenocementovou maltou</t>
  </si>
  <si>
    <t>602015113RT3</t>
  </si>
  <si>
    <t>Omítka stěn z hotových směsí vrstva jádrová, vápenocementová,  , tloušťka vrstvy 15 mm, šedá</t>
  </si>
  <si>
    <t>po jednotlivých vrstvách</t>
  </si>
  <si>
    <t>601021191R00</t>
  </si>
  <si>
    <t>Omítka stropů a podhledů z hotových směsí doplňkové práce podkladní nátěr stropů pod tenkovrstvé omítky, Hmota nátěrová silikonová; typ: fasádní, penetrace; funkce: úprava savosti, hydrofobizační; barva: bílá; zrnitost do 0,5 mm</t>
  </si>
  <si>
    <t>601021187RW1</t>
  </si>
  <si>
    <t xml:space="preserve">Omítka stropů a podhledů z hotových směsí vrchní tenkovrstvá, silikonová, škrábaná, zrnitost 1,5 mm,  </t>
  </si>
  <si>
    <t>Včetně pomocného lešení.</t>
  </si>
  <si>
    <t>601011231RT5</t>
  </si>
  <si>
    <t xml:space="preserve">Omítka stropů a podhledů z hotových směsí jednovrstvá, vápenocementová, hlazená, tloušťka vrstvy 10 mm,  </t>
  </si>
  <si>
    <t>Nanesení omítky, srovnání H-latí, (zavadnutí), navlhčení houbovým hladítkem, úprava povrchu špachtlí.</t>
  </si>
  <si>
    <t>6020001.x</t>
  </si>
  <si>
    <t>D+M Ochranný a protiprašný nátěr stěn, matný, vč. pomocného lešení</t>
  </si>
  <si>
    <t>2816062122.x</t>
  </si>
  <si>
    <t>D+M Vnitřní sanační omítkový systém</t>
  </si>
  <si>
    <t>612481211RT2</t>
  </si>
  <si>
    <t>Vyztužení povrchu vnitřních stěn sklotextilní síťovinou s dodávkou síťoviny a stěrkového tmelu</t>
  </si>
  <si>
    <t>611471101RAC</t>
  </si>
  <si>
    <t>Omítka vnitřní, stropů, ze suchých směsí vápená, třívrstvá, postřik,tloušťka jádra 15 mm, štuk, montáž a demontáž pomocného lešení</t>
  </si>
  <si>
    <t>612471101RAC</t>
  </si>
  <si>
    <t>Omítka vnitřní, stěn, ze suchých směsí vápenocementová, třívrstvá, postřik,tloušťka jádra 15 mm, štuk, montáž a demontáž pomocného lešení</t>
  </si>
  <si>
    <t>612473185R00</t>
  </si>
  <si>
    <t>Omítky vnitřní zdiva ze suchých směsí příplatek za zabudované omítníky v ploše stěn</t>
  </si>
  <si>
    <t>omítka vápenocementová, strojně nebo ručně nanášená v podlaží i ve schodišti na jakýkoliv druh podkladu, kompletní souvrství</t>
  </si>
  <si>
    <t>6120501.x</t>
  </si>
  <si>
    <t>Příplatek za menší zrnitost štukové vrstvy pro sjednocení povrchu s povrchem SDK příček</t>
  </si>
  <si>
    <t>2816062123b.x</t>
  </si>
  <si>
    <t>D+M Vnější svislý polymercementový hydroizolační systém, na nerovný podklad bez asfaltových izolací</t>
  </si>
  <si>
    <t>622319005R00</t>
  </si>
  <si>
    <t>Vyspravení povrchu a zatření spár vnějších stěn maltou cementovou</t>
  </si>
  <si>
    <t>neomítaných betonových a železobetonových monolitických i prefabrikovaných, s rozetřením vysprávky do ztracena,</t>
  </si>
  <si>
    <t>622311411RAJ</t>
  </si>
  <si>
    <t>Zateplovací systém na stěnách s okenními otvory z fenolických desek, tloušťky 100 mm, s povrchovou úpravou silikonovou omítkou,  , Hmoždinka</t>
  </si>
  <si>
    <t>RTS 24/ I</t>
  </si>
  <si>
    <t>Zakrytí výplní otvorů. Osazení soklové lišty. Nalepení izolantu. Přikotvení hmoždinkami. Osazení nárožních lišt. Osazení nadokenních, parapetních a napojovacích okenních lišt. Nanesení stěrky, uložení výztužné sklolaminátové tkaniny a zatlačení do stěrky. Penetrační nátěr a povrchová úprava omítkou.V položkách s popisem "nátěr omítky" také nátěr fasádní barvou. Včetně montáže, demontáže a jednoměsíčního nájmu lešení a ochranné textilie. Včetně dodávek materiálu pro zmíněné operace.</t>
  </si>
  <si>
    <t>Zakrytí výplní otvorů. Osazení soklové lišty. Nalepení izolantu na fasádní plochy i na ostění otvorů. Přikotvení hmoždinkami. Osazení nárožních, nadokenních, parapetních a napojovacích okenních lišt. Natažení stěrky, vložení výztužné sklolaminátové tkaniny a zatlačení do stěrky. Penetrační nátěr a povrchová úprava omítkou. Včetně montáže, demontáže a jednoměsíčního nájmu lešení a ochranné textilie.</t>
  </si>
  <si>
    <t>622300042RAH</t>
  </si>
  <si>
    <t>Zateplení vnějších plášťů budov kontaktní zateplovací systém s minerální vlnou, tloušťky 200 mm, pro budovy výšky nad 6 m, s otvory</t>
  </si>
  <si>
    <t>Zakrytí výplní otvorů. Osazení soklové lišty. Nalepení tepelně izolačních fasádních desek (fasáda, ostění a parapety výplní otvorů). Zajištění terčovými hmoždinkami. Vyztužení rohů lištami, osazení parapetních a okenních omítkových lišt. Nanesení lepicí stěrky na zabroušený podklad, vlepení výztužné sklolaminátové síťoviny, zatření stěrky. Penetrační nátěr, povrchová úprava omítkou. Včetně montáže, demontáže a jednoměsíčního nájmu lešení.</t>
  </si>
  <si>
    <t>622300047RAH</t>
  </si>
  <si>
    <t>Zateplení vnějších plášťů budov kontaktní zateplovací systém s minerální vlnou, tloušťky 200 mm, pro budovy výšky nad 6 m, bez otvorů</t>
  </si>
  <si>
    <t>Osazení soklové lišty. Nalepení tepelně izolačních fasádních desek. Zajištění terčovými hmoždinkami. Vyztužení rohů lištami. Nanesení lepicí stěrky na zabroušený podklad, vlepení výztužné sklolaminátové síťoviny, zatření stěrky. Penetrační nátěr, povrchová úprava omítkou. Včetně montáže, demontáže a jednoměsíčního nájmu lešení.</t>
  </si>
  <si>
    <t>622300042RAH.x</t>
  </si>
  <si>
    <t>D+M KZS z minerálních desek, budovy výšky nad 6 m, desky fasádní z minerálního vlákna, tl. 220 mm, lešení</t>
  </si>
  <si>
    <t>622300047RAF</t>
  </si>
  <si>
    <t>Zateplení vnějších plášťů budov kontaktní zateplovací systém s minerální vlnou, tloušťky 160 mm, pro budovy výšky nad 6 m, bez otvorů</t>
  </si>
  <si>
    <t>622311527RV1</t>
  </si>
  <si>
    <t>Zateplení soklu extrudovaným polystyrénem, tloušťky 200 mm, zakončené stěrkou s výztužnou tkaninou, Hmoždinka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</si>
  <si>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</si>
  <si>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Položka neobsahuje kontaktní nátěr a povrchovou úpravu omítkou.</t>
  </si>
  <si>
    <t>Součinitel tepelné vodivosti izolantu je 0,038 W/mK.</t>
  </si>
  <si>
    <t>622311523RV1</t>
  </si>
  <si>
    <t>Zateplení soklu extrudovaným polystyrénem, tloušťky 120 mm, zakončené stěrkou s výztužnou tkaninou, Hmoždinka</t>
  </si>
  <si>
    <t>Součinitel tepelné vodivosti izolantu je 0,036 W/mK.</t>
  </si>
  <si>
    <t>622311513R00</t>
  </si>
  <si>
    <t>Zateplení suterénu extrudovaným polysterenem, tloušťky 120 mm, Hmoždinka</t>
  </si>
  <si>
    <t>nanesení lepicího tmelu na izolační desky, nalepení desek a zajištění talířovými hmoždinkami (6 ks/m2). Bez povrchové úpravy desek.</t>
  </si>
  <si>
    <t>622432111R00</t>
  </si>
  <si>
    <t>Omítky vnější stěn z umělého kamene v přírodní barvě drtí dekorativní jemnozrnné, akrylátové, Hmota nátěrová akrylátová; typ: penetrace; funkce: proti tvorbě skvrn, úprava savosti; barva: 8 barevných odstínů dle vzorníku</t>
  </si>
  <si>
    <t>621481211RT2</t>
  </si>
  <si>
    <t>Vyztužení vnějších omítek podhledů sklotextilní síťovinou s dodávkou výztužné sítě a stěrkového tmelu</t>
  </si>
  <si>
    <t>632442111R00</t>
  </si>
  <si>
    <t>Potěr litý - cementová pěna výplňový a vyrovnávací, pevnost v tlaku 0,3 MPa, pokládaná plocha do 100 m2, tloušťka 40 mm</t>
  </si>
  <si>
    <t>dovoz směsi, doprava pomocí šnekového čerpadla, lití hadicí na plochu, srovnání latí do roviny</t>
  </si>
  <si>
    <t>632441013RT3</t>
  </si>
  <si>
    <t>Potěr litý anhydritový anhydritový, pevnost v tlaku 30 MPa, pokládaná plocha do 100 m2, tloušťka 40 mm</t>
  </si>
  <si>
    <t>dovoz směsi, doprava pomocí šnekového čerpadla, lití hadicí na plochu, dvojí (křížem vedené) rozvlnění hrazdami</t>
  </si>
  <si>
    <t>632441016RT3</t>
  </si>
  <si>
    <t>Potěr litý anhydritový anhydritový, pevnost v tlaku 30 MPa, pokládaná plocha do 100 m2, tloušťka 55 mm</t>
  </si>
  <si>
    <t>632441017RT3</t>
  </si>
  <si>
    <t>Potěr litý anhydritový anhydritový, pevnost v tlaku 30 MPa, pokládaná plocha do 100 m2, tloušťka 60 mm</t>
  </si>
  <si>
    <t>632421203RT1</t>
  </si>
  <si>
    <t>Potěr ze suchých směsí samonivelační podlahová modifikovaná hmota na bázi cementu, tloušťky 3 mm, včetně penetrace</t>
  </si>
  <si>
    <t>s rozprostřením a uhlazením</t>
  </si>
  <si>
    <t>631320034RAB</t>
  </si>
  <si>
    <t>Mazanina vyztužená sítí z betonu C 16/20, tloušťky 150 mm, síť - drát 6,0 mm, oka 100/100 mm</t>
  </si>
  <si>
    <t>hlazená dřevěným hladítkem.</t>
  </si>
  <si>
    <t>631320032RAB</t>
  </si>
  <si>
    <t>Mazanina vyztužená sítí z betonu C 16/20, tloušťky 100 mm, síť - drát 6,0 mm, oka 100/100 mm</t>
  </si>
  <si>
    <t>63001.x</t>
  </si>
  <si>
    <t>D+M Drátkobetonová podlaha tl. 22 cm, povrch strojně zahlazen + postřik, prořezání dilatace, vč. ukončovacích prvků v místě vrat a dveří, všech dilatačních oc. prvků, spádování, dle PD</t>
  </si>
  <si>
    <t>640002.x</t>
  </si>
  <si>
    <t>D+M Vnější hliníková okna a dveřní sestavy, vč. veškerého příslušenství, parapetů vnitřních a vnějších</t>
  </si>
  <si>
    <t>množství MJ určuje plochu otvorů</t>
  </si>
  <si>
    <t>INT001a.x</t>
  </si>
  <si>
    <t>D+M Interiérové dveře systémové hliníkové s částečným zasklením, vč. rámu, kování, příslušenství</t>
  </si>
  <si>
    <t>INT002.x</t>
  </si>
  <si>
    <t>D+M Interiérové dveře do bytů, společných prostor, systémové bezpečnostní protipožární, vč. zárubně, kování, příslušenství</t>
  </si>
  <si>
    <t>INT003.x</t>
  </si>
  <si>
    <t>D+M Interiérové dveře, dřevěné (DTD desky), do dřevěné zárubně, vč. zárubně, kování, příslušenství</t>
  </si>
  <si>
    <t>V03.x</t>
  </si>
  <si>
    <t>D+M Sekční vrata, 5100x2185 mm, motorický pohon, vč. příslušenství, PÚ, kování, dle PD</t>
  </si>
  <si>
    <t>941941042R00</t>
  </si>
  <si>
    <t>Montáž lešení lehkého pracovního řadového s podlahami šířky od 1,00 do 1,20 m, výšky přes 10 do 30 m</t>
  </si>
  <si>
    <t>včetně kotvení</t>
  </si>
  <si>
    <t>Včetně kotvení lešení.</t>
  </si>
  <si>
    <t>941941292R00</t>
  </si>
  <si>
    <t>Montáž lešení lehkého pracovního řadového s podlahami příplatek za každý další i započatý měsíc použití lešení  šířky od 1,00 do 1,20 m a výšky přes 10 do 30 m</t>
  </si>
  <si>
    <t>941941842R00</t>
  </si>
  <si>
    <t>Demontáž lešení lehkého řadového s podlahami šířky přes 1 do 1,2 m, výšky přes 10 do 30 m</t>
  </si>
  <si>
    <t>941955002R00</t>
  </si>
  <si>
    <t>Lešení lehké pracovní pomocné pomocné, o výšce lešeňové podlahy přes 1,2 do 1,9 m</t>
  </si>
  <si>
    <t>952901114R00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</si>
  <si>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</si>
  <si>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999281111R00</t>
  </si>
  <si>
    <t xml:space="preserve">Přesun hmot pro opravy a údržbu objektů pro opravy a údržbu dosavadních objektů včetně vnějších plášťů  výšky do 25 m,  </t>
  </si>
  <si>
    <t>Přesun hmot</t>
  </si>
  <si>
    <t>POL7_</t>
  </si>
  <si>
    <t>oborů 801, 803, 811 a 812</t>
  </si>
  <si>
    <t>711823121RT1</t>
  </si>
  <si>
    <t>Ochrana konstrukcí nopovou fólií svisle,  , bez dodávky fólie</t>
  </si>
  <si>
    <t>28323115R</t>
  </si>
  <si>
    <t>Fólie profilovaná funkce: drenážní; materiál: PE-HD; výška nopů = 8 mm</t>
  </si>
  <si>
    <t>711823129RT1</t>
  </si>
  <si>
    <t>Ochrana konstrukcí nopovou fólií ukončovací lišta,  , bez dodávky lišty</t>
  </si>
  <si>
    <t>28342406R</t>
  </si>
  <si>
    <t>lišta ukončovací; k uchycení vrchní hrany nopové fólie; materiál PVC; š = 8,0 mm; h = 44,0 mm; l = 2 000 mm</t>
  </si>
  <si>
    <t>711491272RZ2</t>
  </si>
  <si>
    <t>Provedení izolace proti tlakové vodě ostatní práce svislá, ochranná textílie, včetně dodávky materiálu</t>
  </si>
  <si>
    <t>711140031RAB</t>
  </si>
  <si>
    <t>Izolace proti vodě asfalt. pásy přitavením vodorovná 1x penetrace asfaltovou emulzí, 1 x pás izolační z modif.asfaltu tl. 4 mm vložka skelná tkanina, s posypem + 1 x pás izolační z modif.asfaltu tl. 4..., Pás hydroizolační asfaltový tl = 4,0 mm; funkce: protiradonová, parobrzdná; nosná vložka: PES rohož; asfalt: modifikovaný; horní strana: minerální ...</t>
  </si>
  <si>
    <t>AP-PSV</t>
  </si>
  <si>
    <t>711150031RAB</t>
  </si>
  <si>
    <t>Izolace proti vodě asfalt. pásy přitavením svislá 1 x penetrace asfaltovou emulzí, 1 x pás izolační z modif.asfaltu tl. 4 mm vložka skelná tkanina, s posypem + 1 x pás izolační z modif.asfaltu tl. ..., Pás hydroizolační asfaltový tl = 4,0 mm; funkce: protiradonová, parobrzdná; nosná vložka: skelná tkanina; asfalt: modifikovaný; horní strana: miner...</t>
  </si>
  <si>
    <t>711823111RT1</t>
  </si>
  <si>
    <t>Ochrana konstrukcí nopovou fólií vodorovně,  , bez dodávky fólie</t>
  </si>
  <si>
    <t>včetně dodávky těsnicí pásky</t>
  </si>
  <si>
    <t>28323125R</t>
  </si>
  <si>
    <t>Fólie profilovaná funkce: drenážní; materiál: PE-HD; tl = 1,00 mm; výška nopů = 20 mm; s perforací</t>
  </si>
  <si>
    <t>998711103R00</t>
  </si>
  <si>
    <t>Přesun hmot pro izolace proti vodě svisle do 60 m</t>
  </si>
  <si>
    <t>50 m vodorovně měřeno od těžiště půdorysné plochy skládky do těžiště půdorysné plochy objektu</t>
  </si>
  <si>
    <t>712391171RT1</t>
  </si>
  <si>
    <t>Textílie na střechách do 10° podkladní, položení - bez dodávky textílie</t>
  </si>
  <si>
    <t>69366199R</t>
  </si>
  <si>
    <t>Geosyntetika typ: geotextilie; netkaná; materiál: PP; tl (2 kPa) = 4,0 mm; plošná hmotnost = 500 g/m2; Pevnost v tahu podélně = 33,0 kN/m; Pevnost v tahu příčně = 19,0 kN/m</t>
  </si>
  <si>
    <t>998712102R00</t>
  </si>
  <si>
    <t>Přesun hmot pro povlakové krytiny v objektech výšky přes 6 do 12 m</t>
  </si>
  <si>
    <t>50 m vodorovně</t>
  </si>
  <si>
    <t>7130102.x</t>
  </si>
  <si>
    <t>D+M Tepelná izolace z minerální vaty pro spádování střechy, montáž ve 2 vrstvách, celková tloušťka 20-220 mm</t>
  </si>
  <si>
    <t>7130101.x</t>
  </si>
  <si>
    <t>D+M Tepelná izolace z minerální vaty pro výplň vlysů trapézového plechu</t>
  </si>
  <si>
    <t>7130107.x</t>
  </si>
  <si>
    <t>D+M Tepelná izolace z EPS pro výplň prostoru mezi 4NP a atikou</t>
  </si>
  <si>
    <t>713131624R00</t>
  </si>
  <si>
    <t>Montáž tepelné izolace stěn Izolace tepelná vnitřních stěn na tmel a hmoždinky, z pórobetonových desek, tloušťky 80 mm, Výrobek izolační pro budovy z křemičitanu - kalcium-silikátu (CS); tvar: deska; tl = 80 mm; OH = 115 kg/m3; lambda = 0,045 W/(m.K)</t>
  </si>
  <si>
    <t>Očištění povrchu stěny od prachu, nařezání izolačních desek na požadovaný rozměr, dodávka a nanesení lepicího tmelu, dodávka a osazení desek, ukotvení desek hmoždinkami..</t>
  </si>
  <si>
    <t>713141123RT2.x</t>
  </si>
  <si>
    <t>D+M Minerální tepelněizolační deska tl. 200 mm, vč. příslušenství</t>
  </si>
  <si>
    <t>713121111RT1</t>
  </si>
  <si>
    <t>Montáž tepelné izolace podlah  jednovrstvá, bez dodávky materiálu</t>
  </si>
  <si>
    <t>28376281R</t>
  </si>
  <si>
    <t>Výrobek izolační pro budovy z pěnového polystyrenu (EPS) tvar: deska; typ: T; tl = 20 mm; OH = 10 kg/m3; lambda = 0,044 W/(m.K); max. zatížení = 4,0 kPa; Lw = 29 dB</t>
  </si>
  <si>
    <t>713121121RT1</t>
  </si>
  <si>
    <t>Montáž tepelné izolace podlah  dvouvrstvá, bez dodávky materiálu</t>
  </si>
  <si>
    <t>Nařezání izolace na potřebný rozměr a položení na podklad ve dvou vrstvách bez dodávky izolace.</t>
  </si>
  <si>
    <t>28375705R</t>
  </si>
  <si>
    <t>Výrobek izolační pro budovy z pěnového polystyrenu (EPS) tvar: deska; OH = 25 kg/m3; lambda = 0,035 W/(m.K); pevnost v tlaku = 150 kPa</t>
  </si>
  <si>
    <t>713191100RT9</t>
  </si>
  <si>
    <t>Izolace tepelné běžných konstrukcí - doplňky položení separační fólie, včetně dodávky PE fólie</t>
  </si>
  <si>
    <t>713111127RT2</t>
  </si>
  <si>
    <t xml:space="preserve">Montáž tepelné izolace stropů tepelná izolace stropů rovných spodem na tmel a hmoždinky, betonový strop, bez dodávky materiálu,  </t>
  </si>
  <si>
    <t>631508684R.x</t>
  </si>
  <si>
    <t>Stropní desky z kamenné minerální vlny s povrchovou úpravou z nástřiku s vysokou kryvostí, tl. 120 mm</t>
  </si>
  <si>
    <t>63151549R</t>
  </si>
  <si>
    <t>Výrobek izolační pro budovy z minerální vlny (MW) tvar: deska; vlákna: podélná; tloušťka d = 200,0 mm; OH = 150 kg/m3; lambda = 0,035 W/(m.K); pevnost v tlaku CS 30 kPa</t>
  </si>
  <si>
    <t>998713106R00</t>
  </si>
  <si>
    <t>Přesun hmot pro izolace tepelné v objektech výšky do 60 m</t>
  </si>
  <si>
    <t>762001.x</t>
  </si>
  <si>
    <t>D+M Konstrukce tesařské</t>
  </si>
  <si>
    <t>764001.x</t>
  </si>
  <si>
    <t>D+M Klempířské prvky</t>
  </si>
  <si>
    <t>kpl</t>
  </si>
  <si>
    <t>76701.x</t>
  </si>
  <si>
    <t>D+M Výtah; 5 nástupišť, vč. automatických dveří, okopového plechu, madla, sedátka; dle PD</t>
  </si>
  <si>
    <t>767001.x</t>
  </si>
  <si>
    <t>D+M Trapézový plech T160/250, tl. plechu 1,5 mm, povrchová úprava pozink, vč. kotvení</t>
  </si>
  <si>
    <t>767002.x</t>
  </si>
  <si>
    <t>D+M Zámečnické konstrukce</t>
  </si>
  <si>
    <t>771576109RT1</t>
  </si>
  <si>
    <t>Montáž podlah vnitřních z dlaždic keramických 300 x 300 mm, režných nebo glazovaných, hladkých, kladených do epoxidového tmele</t>
  </si>
  <si>
    <t>800-771</t>
  </si>
  <si>
    <t>771575109RT2</t>
  </si>
  <si>
    <t>Montáž podlah vnitřních z dlaždic keramických 300 x 300 mm, režných nebo glazovaných, hladkých, kladených do flexibilního tmele</t>
  </si>
  <si>
    <t>59764206R</t>
  </si>
  <si>
    <t>Dlažba keramická bez glazury (UGL); tl. = 10,0 mm; a = 298 mm; b = 598 mm; nasákavost = 0,5 %; protiskluznost: R9; povrch: hladký, matný; barva: šedá</t>
  </si>
  <si>
    <t>771101141R00</t>
  </si>
  <si>
    <t>Příprava podkladu před kladením dlažeb hydroizolační stěrka jednovrstvá</t>
  </si>
  <si>
    <t>23521591.AR</t>
  </si>
  <si>
    <t>stěrka izolační dvousložková; cementová; hydroizolační; odolnost proti vodě, chem. látkám; překlenutí trhlin do 1,50 mm; pro interiér i exteriér; tl. vrstvy 1,0 až 3,0 mm; trvale pružná</t>
  </si>
  <si>
    <t>771585111RT2.x</t>
  </si>
  <si>
    <t>D+M Keramická dlažba z jemné kameniny tl. 20 mm na rektifikační terče</t>
  </si>
  <si>
    <t>998771103R00</t>
  </si>
  <si>
    <t>Přesun hmot pro podlahy z dlaždic v objektech výšky do 24 m</t>
  </si>
  <si>
    <t>775540040RA0</t>
  </si>
  <si>
    <t>Podlahy lamelové  vinylové zátěžová kategorie 23/31, Krytina podlahová vinylová se zámkovým spojem formát: lamely; tl = 5,00 mm; š = 185 mm; nášlapná vrstva = 0,55 mm; povrchová úprava: PU; zatížení: ...</t>
  </si>
  <si>
    <t>včetně podkladu z pěnové fólie tl. 3 mm a soklíku.</t>
  </si>
  <si>
    <t>777116041.x</t>
  </si>
  <si>
    <t>D+M Epoxidová stěrka tl. 2 mm, penetrační nátěr nízkoviskózní, krycí 2složkový transparentní nátěr, vč. napojení na stěnu, dle PD</t>
  </si>
  <si>
    <t>781475124RAA</t>
  </si>
  <si>
    <t>Obklad vnitřní keramický do velikosti 300 x 300 mm, do flexibilního tmelu,  , s hydroizolačním nátěrem, Dlažba keramická s glazurou (GL); tl. = 7,0 mm; a = 198 mm; b = 198 mm; nasákavost = 3,0 %; povrch: hladký, matný; barva: šedá</t>
  </si>
  <si>
    <t>z dlaždic keramických kladených do malty, včetně spárování a podílu práce v omezeném prostoru a na malých plochách.</t>
  </si>
  <si>
    <t>784161601R00</t>
  </si>
  <si>
    <t>Příprava povrchu Penetrace (napouštění) podkladu disperzní, jednonásobná, Hmota nátěrová akrylátová; typ: malířská; funkce: dekorační; barva: bílá</t>
  </si>
  <si>
    <t>800-784</t>
  </si>
  <si>
    <t>784165432R00</t>
  </si>
  <si>
    <t>Malby z malířských směsí omyvatelných,  , bělost 97 %, dvojnásobné, Hmota nátěrová akrylátová; typ: malířská; funkce: dekorační, omyvatelná; barva: bílá</t>
  </si>
  <si>
    <t>786001.x</t>
  </si>
  <si>
    <t>D+M Vnější žaluzie, šířka lamel 70 mm, tvar Z, podomítkový žaluziový kastlík, poháněné motorkem, ovládané pomocí spínače a dálkového ovladače, dle PD</t>
  </si>
  <si>
    <t>- vč. dálkového ovladače</t>
  </si>
  <si>
    <t>72001.x</t>
  </si>
  <si>
    <t>D+M Zdravotechnické instalace vnitřní, vč. rozvodů, koncových prvků</t>
  </si>
  <si>
    <t>VZT.x</t>
  </si>
  <si>
    <t>D+M Vzduchotechnika a klimatizace</t>
  </si>
  <si>
    <t>73001.x</t>
  </si>
  <si>
    <t>D+M Vytápění</t>
  </si>
  <si>
    <t>M65001.x</t>
  </si>
  <si>
    <t>D+M Eletroinstalace, vč. veškerých koncových prvků, rozvodů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</si>
</sst>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3" fillId="0" borderId="33"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4" fontId="3" fillId="3" borderId="37" xfId="0" applyNumberFormat="1" applyFont="1" applyFill="1" applyBorder="1" applyAlignment="1">
      <alignment vertical="center"/>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3" borderId="37" xfId="0" applyNumberFormat="1" applyFont="1" applyFill="1" applyBorder="1" applyAlignment="1">
      <alignment horizontal="center"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xoNi8xLVW+RTp3mih+jPbFePTHB9xuA46JaRcayiNbRU45GgTPPrK/45WNeyxXSPRHXZ6CuCN6eTUnx9xk/4iA==" saltValue="6HkmAHlLymd4OMB3FwSPp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02"/>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4.14062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SUMIF(F59:F98,A16,I59:I98)+SUMIF(F59:F98,"PSU",I59:I98)</f>
        <v>84327604.079999998</v>
      </c>
      <c r="J16" s="85"/>
    </row>
    <row r="17" spans="1:10" ht="23.25" customHeight="1" x14ac:dyDescent="0.2">
      <c r="A17" s="196" t="s">
        <v>25</v>
      </c>
      <c r="B17" s="38" t="s">
        <v>25</v>
      </c>
      <c r="C17" s="62"/>
      <c r="D17" s="63"/>
      <c r="E17" s="83"/>
      <c r="F17" s="84"/>
      <c r="G17" s="83"/>
      <c r="H17" s="84"/>
      <c r="I17" s="83">
        <f>SUMIF(F59:F98,A17,I59:I98)</f>
        <v>38115768.079999991</v>
      </c>
      <c r="J17" s="85"/>
    </row>
    <row r="18" spans="1:10" ht="23.25" customHeight="1" x14ac:dyDescent="0.2">
      <c r="A18" s="196" t="s">
        <v>26</v>
      </c>
      <c r="B18" s="38" t="s">
        <v>26</v>
      </c>
      <c r="C18" s="62"/>
      <c r="D18" s="63"/>
      <c r="E18" s="83"/>
      <c r="F18" s="84"/>
      <c r="G18" s="83"/>
      <c r="H18" s="84"/>
      <c r="I18" s="83">
        <f>SUMIF(F59:F98,A18,I59:I98)</f>
        <v>9600000</v>
      </c>
      <c r="J18" s="85"/>
    </row>
    <row r="19" spans="1:10" ht="23.25" customHeight="1" x14ac:dyDescent="0.2">
      <c r="A19" s="196" t="s">
        <v>149</v>
      </c>
      <c r="B19" s="38" t="s">
        <v>27</v>
      </c>
      <c r="C19" s="62"/>
      <c r="D19" s="63"/>
      <c r="E19" s="83"/>
      <c r="F19" s="84"/>
      <c r="G19" s="83"/>
      <c r="H19" s="84"/>
      <c r="I19" s="83">
        <f>SUMIF(F59:F98,A19,I59:I98)</f>
        <v>0</v>
      </c>
      <c r="J19" s="85"/>
    </row>
    <row r="20" spans="1:10" ht="23.25" customHeight="1" x14ac:dyDescent="0.2">
      <c r="A20" s="196" t="s">
        <v>150</v>
      </c>
      <c r="B20" s="38" t="s">
        <v>28</v>
      </c>
      <c r="C20" s="62"/>
      <c r="D20" s="63"/>
      <c r="E20" s="83"/>
      <c r="F20" s="84"/>
      <c r="G20" s="83"/>
      <c r="H20" s="84"/>
      <c r="I20" s="83">
        <f>SUMIF(F59:F98,A20,I59:I98)</f>
        <v>0</v>
      </c>
      <c r="J20" s="85"/>
    </row>
    <row r="21" spans="1:10" ht="23.25" customHeight="1" x14ac:dyDescent="0.2">
      <c r="A21" s="2"/>
      <c r="B21" s="48" t="s">
        <v>29</v>
      </c>
      <c r="C21" s="64"/>
      <c r="D21" s="65"/>
      <c r="E21" s="90"/>
      <c r="F21" s="91"/>
      <c r="G21" s="90"/>
      <c r="H21" s="91"/>
      <c r="I21" s="90">
        <f>SUM(I16:J20)</f>
        <v>132043372.16</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15845204.659200002</v>
      </c>
      <c r="B23" s="38" t="s">
        <v>12</v>
      </c>
      <c r="C23" s="62"/>
      <c r="D23" s="63"/>
      <c r="E23" s="67">
        <v>12</v>
      </c>
      <c r="F23" s="39" t="s">
        <v>0</v>
      </c>
      <c r="G23" s="100">
        <f>ZakladDPHSniVypocet</f>
        <v>132043372.16</v>
      </c>
      <c r="H23" s="101"/>
      <c r="I23" s="101"/>
      <c r="J23" s="40" t="str">
        <f t="shared" ref="J23:J28" si="0">Mena</f>
        <v>CZK</v>
      </c>
    </row>
    <row r="24" spans="1:10" ht="23.25" customHeight="1" x14ac:dyDescent="0.2">
      <c r="A24" s="2">
        <f>(A23-INT(A23))*100</f>
        <v>65.920000150799751</v>
      </c>
      <c r="B24" s="38" t="s">
        <v>13</v>
      </c>
      <c r="C24" s="62"/>
      <c r="D24" s="63"/>
      <c r="E24" s="67">
        <f>SazbaDPH1</f>
        <v>12</v>
      </c>
      <c r="F24" s="39" t="s">
        <v>0</v>
      </c>
      <c r="G24" s="98">
        <f>A23</f>
        <v>15845204.659200002</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147888576.81920001</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132043372.16</v>
      </c>
      <c r="H28" s="168"/>
      <c r="I28" s="168"/>
      <c r="J28" s="169" t="str">
        <f t="shared" si="0"/>
        <v>CZK</v>
      </c>
    </row>
    <row r="29" spans="1:10" ht="27.75" customHeight="1" thickBot="1" x14ac:dyDescent="0.25">
      <c r="A29" s="2">
        <f>(A27-INT(A27))*100</f>
        <v>81.920000910758972</v>
      </c>
      <c r="B29" s="163" t="s">
        <v>35</v>
      </c>
      <c r="C29" s="170"/>
      <c r="D29" s="170"/>
      <c r="E29" s="170"/>
      <c r="F29" s="171"/>
      <c r="G29" s="167">
        <f>A27</f>
        <v>147888576.81920001</v>
      </c>
      <c r="H29" s="167"/>
      <c r="I29" s="167"/>
      <c r="J29" s="172" t="s">
        <v>55</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103"/>
      <c r="E34" s="104"/>
      <c r="G34" s="105"/>
      <c r="H34" s="106"/>
      <c r="I34" s="106"/>
      <c r="J34" s="25"/>
    </row>
    <row r="35" spans="1:52" ht="12.75" customHeight="1" x14ac:dyDescent="0.2">
      <c r="A35" s="2"/>
      <c r="B35" s="2"/>
      <c r="D35" s="97" t="s">
        <v>2</v>
      </c>
      <c r="E35" s="97"/>
      <c r="H35" s="10" t="s">
        <v>3</v>
      </c>
      <c r="J35" s="9"/>
    </row>
    <row r="36" spans="1:52" ht="13.5" customHeight="1" thickBot="1" x14ac:dyDescent="0.25">
      <c r="A36" s="11"/>
      <c r="B36" s="11"/>
      <c r="C36" s="75"/>
      <c r="D36" s="75"/>
      <c r="E36" s="75"/>
      <c r="F36" s="12"/>
      <c r="G36" s="12"/>
      <c r="H36" s="12"/>
      <c r="I36" s="12"/>
      <c r="J36" s="13"/>
    </row>
    <row r="37" spans="1:52" ht="27" customHeight="1" x14ac:dyDescent="0.2">
      <c r="B37" s="135" t="s">
        <v>16</v>
      </c>
      <c r="C37" s="136"/>
      <c r="D37" s="136"/>
      <c r="E37" s="136"/>
      <c r="F37" s="137"/>
      <c r="G37" s="137"/>
      <c r="H37" s="137"/>
      <c r="I37" s="137"/>
      <c r="J37" s="138"/>
    </row>
    <row r="38" spans="1:52"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52" ht="25.5" hidden="1" customHeight="1" x14ac:dyDescent="0.2">
      <c r="A39" s="134">
        <v>1</v>
      </c>
      <c r="B39" s="144" t="s">
        <v>45</v>
      </c>
      <c r="C39" s="145"/>
      <c r="D39" s="145"/>
      <c r="E39" s="145"/>
      <c r="F39" s="146">
        <f>'SO.01 BP Pol'!AE158+'SO.01 NS Pol'!AE286+'SO.01 TZB Pol'!AE17</f>
        <v>132043372.16</v>
      </c>
      <c r="G39" s="147">
        <f>'SO.01 BP Pol'!AF158+'SO.01 NS Pol'!AF286+'SO.01 TZB Pol'!AF17</f>
        <v>0</v>
      </c>
      <c r="H39" s="148">
        <f>(F39*SazbaDPH1/100)+(G39*SazbaDPH2/100)</f>
        <v>15845204.659200002</v>
      </c>
      <c r="I39" s="148">
        <f>F39+G39+H39</f>
        <v>147888576.81920001</v>
      </c>
      <c r="J39" s="149">
        <f>IF(CenaCelkemVypocet=0,"",I39/CenaCelkemVypocet*100)</f>
        <v>100</v>
      </c>
    </row>
    <row r="40" spans="1:52" ht="25.5" customHeight="1" x14ac:dyDescent="0.2">
      <c r="A40" s="134">
        <v>2</v>
      </c>
      <c r="B40" s="150"/>
      <c r="C40" s="151" t="s">
        <v>46</v>
      </c>
      <c r="D40" s="151"/>
      <c r="E40" s="151"/>
      <c r="F40" s="152"/>
      <c r="G40" s="153"/>
      <c r="H40" s="153">
        <f>(F40*SazbaDPH1/100)+(G40*SazbaDPH2/100)</f>
        <v>0</v>
      </c>
      <c r="I40" s="153"/>
      <c r="J40" s="154"/>
    </row>
    <row r="41" spans="1:52" ht="25.5" customHeight="1" x14ac:dyDescent="0.2">
      <c r="A41" s="134">
        <v>2</v>
      </c>
      <c r="B41" s="150" t="s">
        <v>47</v>
      </c>
      <c r="C41" s="151" t="s">
        <v>48</v>
      </c>
      <c r="D41" s="151"/>
      <c r="E41" s="151"/>
      <c r="F41" s="152">
        <f>'SO.01 BP Pol'!AE158+'SO.01 NS Pol'!AE286+'SO.01 TZB Pol'!AE17</f>
        <v>132043372.16</v>
      </c>
      <c r="G41" s="153">
        <f>'SO.01 BP Pol'!AF158+'SO.01 NS Pol'!AF286+'SO.01 TZB Pol'!AF17</f>
        <v>0</v>
      </c>
      <c r="H41" s="153">
        <f>(F41*SazbaDPH1/100)+(G41*SazbaDPH2/100)</f>
        <v>15845204.659200002</v>
      </c>
      <c r="I41" s="153">
        <f>F41+G41+H41</f>
        <v>147888576.81920001</v>
      </c>
      <c r="J41" s="154">
        <f>IF(CenaCelkemVypocet=0,"",I41/CenaCelkemVypocet*100)</f>
        <v>100</v>
      </c>
    </row>
    <row r="42" spans="1:52" ht="25.5" customHeight="1" x14ac:dyDescent="0.2">
      <c r="A42" s="134">
        <v>3</v>
      </c>
      <c r="B42" s="155" t="s">
        <v>49</v>
      </c>
      <c r="C42" s="145" t="s">
        <v>50</v>
      </c>
      <c r="D42" s="145"/>
      <c r="E42" s="145"/>
      <c r="F42" s="156">
        <f>'SO.01 BP Pol'!AE158</f>
        <v>18588012.699999992</v>
      </c>
      <c r="G42" s="148">
        <f>'SO.01 BP Pol'!AF158</f>
        <v>0</v>
      </c>
      <c r="H42" s="148">
        <f>(F42*SazbaDPH1/100)+(G42*SazbaDPH2/100)</f>
        <v>2230561.5239999993</v>
      </c>
      <c r="I42" s="148">
        <f>F42+G42+H42</f>
        <v>20818574.223999992</v>
      </c>
      <c r="J42" s="149">
        <f>IF(CenaCelkemVypocet=0,"",I42/CenaCelkemVypocet*100)</f>
        <v>14.077202358537516</v>
      </c>
    </row>
    <row r="43" spans="1:52" ht="25.5" customHeight="1" x14ac:dyDescent="0.2">
      <c r="A43" s="134">
        <v>3</v>
      </c>
      <c r="B43" s="155" t="s">
        <v>51</v>
      </c>
      <c r="C43" s="145" t="s">
        <v>52</v>
      </c>
      <c r="D43" s="145"/>
      <c r="E43" s="145"/>
      <c r="F43" s="156">
        <f>'SO.01 NS Pol'!AE286</f>
        <v>85255359.460000008</v>
      </c>
      <c r="G43" s="148">
        <f>'SO.01 NS Pol'!AF286</f>
        <v>0</v>
      </c>
      <c r="H43" s="148">
        <f>(F43*SazbaDPH1/100)+(G43*SazbaDPH2/100)</f>
        <v>10230643.135200001</v>
      </c>
      <c r="I43" s="148">
        <f>F43+G43+H43</f>
        <v>95486002.595200002</v>
      </c>
      <c r="J43" s="149">
        <f>IF(CenaCelkemVypocet=0,"",I43/CenaCelkemVypocet*100)</f>
        <v>64.566178571003249</v>
      </c>
    </row>
    <row r="44" spans="1:52" ht="25.5" customHeight="1" x14ac:dyDescent="0.2">
      <c r="A44" s="134">
        <v>3</v>
      </c>
      <c r="B44" s="155" t="s">
        <v>53</v>
      </c>
      <c r="C44" s="145" t="s">
        <v>53</v>
      </c>
      <c r="D44" s="145"/>
      <c r="E44" s="145"/>
      <c r="F44" s="156">
        <f>'SO.01 TZB Pol'!AE17</f>
        <v>28200000</v>
      </c>
      <c r="G44" s="148">
        <f>'SO.01 TZB Pol'!AF17</f>
        <v>0</v>
      </c>
      <c r="H44" s="148">
        <f>(F44*SazbaDPH1/100)+(G44*SazbaDPH2/100)</f>
        <v>3384000</v>
      </c>
      <c r="I44" s="148">
        <f>F44+G44+H44</f>
        <v>31584000</v>
      </c>
      <c r="J44" s="149">
        <f>IF(CenaCelkemVypocet=0,"",I44/CenaCelkemVypocet*100)</f>
        <v>21.356619070459217</v>
      </c>
    </row>
    <row r="45" spans="1:52" ht="25.5" customHeight="1" x14ac:dyDescent="0.2">
      <c r="A45" s="134"/>
      <c r="B45" s="157" t="s">
        <v>54</v>
      </c>
      <c r="C45" s="158"/>
      <c r="D45" s="158"/>
      <c r="E45" s="159"/>
      <c r="F45" s="160">
        <f>SUMIF(A39:A44,"=1",F39:F44)</f>
        <v>132043372.16</v>
      </c>
      <c r="G45" s="161">
        <f>SUMIF(A39:A44,"=1",G39:G44)</f>
        <v>0</v>
      </c>
      <c r="H45" s="161">
        <f>SUMIF(A39:A44,"=1",H39:H44)</f>
        <v>15845204.659200002</v>
      </c>
      <c r="I45" s="161">
        <f>SUMIF(A39:A44,"=1",I39:I44)</f>
        <v>147888576.81920001</v>
      </c>
      <c r="J45" s="162">
        <f>SUMIF(A39:A44,"=1",J39:J44)</f>
        <v>100</v>
      </c>
    </row>
    <row r="47" spans="1:52" x14ac:dyDescent="0.2">
      <c r="A47" t="s">
        <v>56</v>
      </c>
      <c r="B47" t="s">
        <v>57</v>
      </c>
    </row>
    <row r="48" spans="1:52" ht="255" x14ac:dyDescent="0.2">
      <c r="B48" s="174" t="s">
        <v>58</v>
      </c>
      <c r="C48" s="174"/>
      <c r="D48" s="174"/>
      <c r="E48" s="174"/>
      <c r="F48" s="174"/>
      <c r="G48" s="174"/>
      <c r="H48" s="174"/>
      <c r="I48" s="174"/>
      <c r="J48" s="174"/>
      <c r="AZ48" s="173" t="str">
        <f>B48</f>
        <v>Všechny položky musí obsahovat dodávku i montáž, popř. softwarové vybavení, včetně drobného spojovacího a kotvícího materiálu (např. kotvy, závěsy, chráničky,...). Zhotovitel musí do ceny zahrnout veškeré náklady, aby cena byla konečná a zahrnovala celou dodávku a montáž akce. Dodávka akce se předpokládá včetně kompletní montáže, veškerého souvisejícího doplňkového, podružného a montážního materiálu tak, aby celé zařízení bylo funkční a splňovalo všechny předpisy, normy, zákony ale i technologické postupy zvolených výrobců, které se na ně vztahují. Všechna zařízení, systémy rozvody, instalace a konstrukce budou oceňovány a dodávány plně funkční, tj. včetně všech komponentů, upevňovacích prvků, podpor, prostupů, apod.. Do všech činností musí zhotovitel zohlednit stavební přípomoc (např. drážky prostupy, respektive není-li uvedeno jinak). Zhotovitel bere na vědomí, že musí v ceně zohlednit jak dílčí tak celkové revize, zkoušky, regulace, atd.. Projektová dokumentace textová a grafická je nadřazena výkazu výměr, respektive rozpočtu nákladů. Zhotovitel je do ceny povinen zahrnout veškeré náklady spojené s případnou etapizací, realizací stavby za provozu a ve ztížených podmínkách. Zhotovitel musí v ceně zohlednit provizorní opatření vedoucí k zajištění stavby před vnějšími vlivy, zejména pak déšť, sníh, vítr. Zhotovitel bere na vědomí, že stavba musí probíhat po částech, tak aby nedošlo k poškození stavby klimatickými vlivy. Zhotovitel musí provést na svůj náklad i zaškolení obsluhy a údržby na všech částech dodávky. Zhotovitel musí zohlednit náklady na přesun hmot a odvoz sutě a odpadů, včetně uložení (předpokládá se odpad z drážek, prostupů, atd.). Zhotovitel musí v ceně zohlednit náklady na pomocné lešení, konstrukce a stroje, které bude potřebovat pro realizaci díla. Jsou-li v zadávací dokumentaci, nebo jejich přílohách uvedeny konkrétní obchodní názvy, jedná se pouze o vymezení požadovaného standardu a zadavatel umožňuje i jiné, technicky a kvalitativně srovnatelné řešení. Položky označené .x jsou individuální kalkulací (např. 766624043R00.x).</v>
      </c>
    </row>
    <row r="49" spans="1:52" x14ac:dyDescent="0.2">
      <c r="B49" s="174" t="s">
        <v>59</v>
      </c>
      <c r="C49" s="174"/>
      <c r="D49" s="174"/>
      <c r="E49" s="174"/>
      <c r="F49" s="174"/>
      <c r="G49" s="174"/>
      <c r="H49" s="174"/>
      <c r="I49" s="174"/>
      <c r="J49" s="174"/>
      <c r="AZ49" s="173" t="str">
        <f>B49</f>
        <v>Propočet slouží jako odhad nákladů, pro potřeby realizace je nutné zpracovat položkový rozpočet.</v>
      </c>
    </row>
    <row r="50" spans="1:52" x14ac:dyDescent="0.2">
      <c r="A50" t="s">
        <v>60</v>
      </c>
      <c r="B50" t="s">
        <v>61</v>
      </c>
    </row>
    <row r="51" spans="1:52" x14ac:dyDescent="0.2">
      <c r="A51" t="s">
        <v>62</v>
      </c>
      <c r="B51" t="s">
        <v>63</v>
      </c>
    </row>
    <row r="52" spans="1:52" x14ac:dyDescent="0.2">
      <c r="A52" t="s">
        <v>62</v>
      </c>
      <c r="B52" t="s">
        <v>64</v>
      </c>
    </row>
    <row r="53" spans="1:52" x14ac:dyDescent="0.2">
      <c r="A53" t="s">
        <v>62</v>
      </c>
      <c r="B53" t="s">
        <v>65</v>
      </c>
    </row>
    <row r="56" spans="1:52" ht="15.75" x14ac:dyDescent="0.25">
      <c r="B56" s="175" t="s">
        <v>66</v>
      </c>
    </row>
    <row r="58" spans="1:52" ht="25.5" customHeight="1" x14ac:dyDescent="0.2">
      <c r="A58" s="177"/>
      <c r="B58" s="180" t="s">
        <v>17</v>
      </c>
      <c r="C58" s="180" t="s">
        <v>5</v>
      </c>
      <c r="D58" s="181"/>
      <c r="E58" s="181"/>
      <c r="F58" s="182" t="s">
        <v>67</v>
      </c>
      <c r="G58" s="182"/>
      <c r="H58" s="182"/>
      <c r="I58" s="182" t="s">
        <v>29</v>
      </c>
      <c r="J58" s="182" t="s">
        <v>0</v>
      </c>
    </row>
    <row r="59" spans="1:52" ht="36.75" customHeight="1" x14ac:dyDescent="0.2">
      <c r="A59" s="178"/>
      <c r="B59" s="183" t="s">
        <v>68</v>
      </c>
      <c r="C59" s="184" t="s">
        <v>69</v>
      </c>
      <c r="D59" s="185"/>
      <c r="E59" s="185"/>
      <c r="F59" s="194" t="s">
        <v>24</v>
      </c>
      <c r="G59" s="186"/>
      <c r="H59" s="186"/>
      <c r="I59" s="186">
        <f>'SO.01 BP Pol'!G8+'SO.01 NS Pol'!G8</f>
        <v>5088444.6900000004</v>
      </c>
      <c r="J59" s="191">
        <f>IF(I99=0,"",I59/I99*100)</f>
        <v>3.8536161313982618</v>
      </c>
    </row>
    <row r="60" spans="1:52" ht="36.75" customHeight="1" x14ac:dyDescent="0.2">
      <c r="A60" s="178"/>
      <c r="B60" s="183" t="s">
        <v>70</v>
      </c>
      <c r="C60" s="184" t="s">
        <v>71</v>
      </c>
      <c r="D60" s="185"/>
      <c r="E60" s="185"/>
      <c r="F60" s="194" t="s">
        <v>24</v>
      </c>
      <c r="G60" s="186"/>
      <c r="H60" s="186"/>
      <c r="I60" s="186">
        <f>'SO.01 NS Pol'!G20</f>
        <v>3687353.9299999997</v>
      </c>
      <c r="J60" s="191">
        <f>IF(I99=0,"",I60/I99*100)</f>
        <v>2.7925323851408068</v>
      </c>
    </row>
    <row r="61" spans="1:52" ht="36.75" customHeight="1" x14ac:dyDescent="0.2">
      <c r="A61" s="178"/>
      <c r="B61" s="183" t="s">
        <v>72</v>
      </c>
      <c r="C61" s="184" t="s">
        <v>73</v>
      </c>
      <c r="D61" s="185"/>
      <c r="E61" s="185"/>
      <c r="F61" s="194" t="s">
        <v>24</v>
      </c>
      <c r="G61" s="186"/>
      <c r="H61" s="186"/>
      <c r="I61" s="186">
        <f>'SO.01 NS Pol'!G42</f>
        <v>8520400.8699999973</v>
      </c>
      <c r="J61" s="191">
        <f>IF(I99=0,"",I61/I99*100)</f>
        <v>6.4527289258226705</v>
      </c>
    </row>
    <row r="62" spans="1:52" ht="36.75" customHeight="1" x14ac:dyDescent="0.2">
      <c r="A62" s="178"/>
      <c r="B62" s="183" t="s">
        <v>74</v>
      </c>
      <c r="C62" s="184" t="s">
        <v>75</v>
      </c>
      <c r="D62" s="185"/>
      <c r="E62" s="185"/>
      <c r="F62" s="194" t="s">
        <v>24</v>
      </c>
      <c r="G62" s="186"/>
      <c r="H62" s="186"/>
      <c r="I62" s="186">
        <f>'SO.01 NS Pol'!G70</f>
        <v>3478568.3200000003</v>
      </c>
      <c r="J62" s="191">
        <f>IF(I99=0,"",I62/I99*100)</f>
        <v>2.6344134227236635</v>
      </c>
    </row>
    <row r="63" spans="1:52" ht="36.75" customHeight="1" x14ac:dyDescent="0.2">
      <c r="A63" s="178"/>
      <c r="B63" s="183" t="s">
        <v>76</v>
      </c>
      <c r="C63" s="184" t="s">
        <v>77</v>
      </c>
      <c r="D63" s="185"/>
      <c r="E63" s="185"/>
      <c r="F63" s="194" t="s">
        <v>24</v>
      </c>
      <c r="G63" s="186"/>
      <c r="H63" s="186"/>
      <c r="I63" s="186">
        <f>'SO.01 BP Pol'!G27+'SO.01 NS Pol'!G80</f>
        <v>1614483.8500000003</v>
      </c>
      <c r="J63" s="191">
        <f>IF(I99=0,"",I63/I99*100)</f>
        <v>1.2226920772999446</v>
      </c>
    </row>
    <row r="64" spans="1:52" ht="36.75" customHeight="1" x14ac:dyDescent="0.2">
      <c r="A64" s="178"/>
      <c r="B64" s="183" t="s">
        <v>78</v>
      </c>
      <c r="C64" s="184" t="s">
        <v>79</v>
      </c>
      <c r="D64" s="185"/>
      <c r="E64" s="185"/>
      <c r="F64" s="194" t="s">
        <v>24</v>
      </c>
      <c r="G64" s="186"/>
      <c r="H64" s="186"/>
      <c r="I64" s="186">
        <f>'SO.01 NS Pol'!G102</f>
        <v>1973205.3000000003</v>
      </c>
      <c r="J64" s="191">
        <f>IF(I99=0,"",I64/I99*100)</f>
        <v>1.4943614872308943</v>
      </c>
    </row>
    <row r="65" spans="1:10" ht="36.75" customHeight="1" x14ac:dyDescent="0.2">
      <c r="A65" s="178"/>
      <c r="B65" s="183" t="s">
        <v>80</v>
      </c>
      <c r="C65" s="184" t="s">
        <v>81</v>
      </c>
      <c r="D65" s="185"/>
      <c r="E65" s="185"/>
      <c r="F65" s="194" t="s">
        <v>24</v>
      </c>
      <c r="G65" s="186"/>
      <c r="H65" s="186"/>
      <c r="I65" s="186">
        <f>'SO.01 NS Pol'!G107</f>
        <v>3483480.26</v>
      </c>
      <c r="J65" s="191">
        <f>IF(I99=0,"",I65/I99*100)</f>
        <v>2.6381333671022782</v>
      </c>
    </row>
    <row r="66" spans="1:10" ht="36.75" customHeight="1" x14ac:dyDescent="0.2">
      <c r="A66" s="178"/>
      <c r="B66" s="183" t="s">
        <v>82</v>
      </c>
      <c r="C66" s="184" t="s">
        <v>83</v>
      </c>
      <c r="D66" s="185"/>
      <c r="E66" s="185"/>
      <c r="F66" s="194" t="s">
        <v>24</v>
      </c>
      <c r="G66" s="186"/>
      <c r="H66" s="186"/>
      <c r="I66" s="186">
        <f>'SO.01 NS Pol'!G129</f>
        <v>84432</v>
      </c>
      <c r="J66" s="191">
        <f>IF(I99=0,"",I66/I99*100)</f>
        <v>6.3942626289255775E-2</v>
      </c>
    </row>
    <row r="67" spans="1:10" ht="36.75" customHeight="1" x14ac:dyDescent="0.2">
      <c r="A67" s="178"/>
      <c r="B67" s="183" t="s">
        <v>84</v>
      </c>
      <c r="C67" s="184" t="s">
        <v>85</v>
      </c>
      <c r="D67" s="185"/>
      <c r="E67" s="185"/>
      <c r="F67" s="194" t="s">
        <v>24</v>
      </c>
      <c r="G67" s="186"/>
      <c r="H67" s="186"/>
      <c r="I67" s="186">
        <f>'SO.01 NS Pol'!G133</f>
        <v>1715837.35</v>
      </c>
      <c r="J67" s="191">
        <f>IF(I99=0,"",I67/I99*100)</f>
        <v>1.2994498110218518</v>
      </c>
    </row>
    <row r="68" spans="1:10" ht="36.75" customHeight="1" x14ac:dyDescent="0.2">
      <c r="A68" s="178"/>
      <c r="B68" s="183" t="s">
        <v>86</v>
      </c>
      <c r="C68" s="184" t="s">
        <v>87</v>
      </c>
      <c r="D68" s="185"/>
      <c r="E68" s="185"/>
      <c r="F68" s="194" t="s">
        <v>24</v>
      </c>
      <c r="G68" s="186"/>
      <c r="H68" s="186"/>
      <c r="I68" s="186">
        <f>'SO.01 NS Pol'!G147</f>
        <v>6017571.0599999996</v>
      </c>
      <c r="J68" s="191">
        <f>IF(I99=0,"",I68/I99*100)</f>
        <v>4.5572685410581393</v>
      </c>
    </row>
    <row r="69" spans="1:10" ht="36.75" customHeight="1" x14ac:dyDescent="0.2">
      <c r="A69" s="178"/>
      <c r="B69" s="183" t="s">
        <v>88</v>
      </c>
      <c r="C69" s="184" t="s">
        <v>89</v>
      </c>
      <c r="D69" s="185"/>
      <c r="E69" s="185"/>
      <c r="F69" s="194" t="s">
        <v>24</v>
      </c>
      <c r="G69" s="186"/>
      <c r="H69" s="186"/>
      <c r="I69" s="186">
        <f>'SO.01 BP Pol'!G32+'SO.01 NS Pol'!G155</f>
        <v>7224733.6400000006</v>
      </c>
      <c r="J69" s="191">
        <f>IF(I99=0,"",I69/I99*100)</f>
        <v>5.4714852565607197</v>
      </c>
    </row>
    <row r="70" spans="1:10" ht="36.75" customHeight="1" x14ac:dyDescent="0.2">
      <c r="A70" s="178"/>
      <c r="B70" s="183" t="s">
        <v>90</v>
      </c>
      <c r="C70" s="184" t="s">
        <v>91</v>
      </c>
      <c r="D70" s="185"/>
      <c r="E70" s="185"/>
      <c r="F70" s="194" t="s">
        <v>24</v>
      </c>
      <c r="G70" s="186"/>
      <c r="H70" s="186"/>
      <c r="I70" s="186">
        <f>'SO.01 NS Pol'!G182</f>
        <v>3500177.57</v>
      </c>
      <c r="J70" s="191">
        <f>IF(I99=0,"",I70/I99*100)</f>
        <v>2.6507786894133196</v>
      </c>
    </row>
    <row r="71" spans="1:10" ht="36.75" customHeight="1" x14ac:dyDescent="0.2">
      <c r="A71" s="178"/>
      <c r="B71" s="183" t="s">
        <v>92</v>
      </c>
      <c r="C71" s="184" t="s">
        <v>93</v>
      </c>
      <c r="D71" s="185"/>
      <c r="E71" s="185"/>
      <c r="F71" s="194" t="s">
        <v>24</v>
      </c>
      <c r="G71" s="186"/>
      <c r="H71" s="186"/>
      <c r="I71" s="186">
        <f>'SO.01 BP Pol'!G34+'SO.01 NS Pol'!G198</f>
        <v>16412412.75</v>
      </c>
      <c r="J71" s="191">
        <f>IF(I99=0,"",I71/I99*100)</f>
        <v>12.429561954925465</v>
      </c>
    </row>
    <row r="72" spans="1:10" ht="36.75" customHeight="1" x14ac:dyDescent="0.2">
      <c r="A72" s="178"/>
      <c r="B72" s="183" t="s">
        <v>94</v>
      </c>
      <c r="C72" s="184" t="s">
        <v>95</v>
      </c>
      <c r="D72" s="185"/>
      <c r="E72" s="185"/>
      <c r="F72" s="194" t="s">
        <v>24</v>
      </c>
      <c r="G72" s="186"/>
      <c r="H72" s="186"/>
      <c r="I72" s="186">
        <f>'SO.01 BP Pol'!G37+'SO.01 NS Pol'!G205</f>
        <v>2072077.94</v>
      </c>
      <c r="J72" s="191">
        <f>IF(I99=0,"",I72/I99*100)</f>
        <v>1.5692403988965198</v>
      </c>
    </row>
    <row r="73" spans="1:10" ht="36.75" customHeight="1" x14ac:dyDescent="0.2">
      <c r="A73" s="178"/>
      <c r="B73" s="183" t="s">
        <v>96</v>
      </c>
      <c r="C73" s="184" t="s">
        <v>97</v>
      </c>
      <c r="D73" s="185"/>
      <c r="E73" s="185"/>
      <c r="F73" s="194" t="s">
        <v>24</v>
      </c>
      <c r="G73" s="186"/>
      <c r="H73" s="186"/>
      <c r="I73" s="186">
        <f>'SO.01 NS Pol'!G213</f>
        <v>566640</v>
      </c>
      <c r="J73" s="191">
        <f>IF(I99=0,"",I73/I99*100)</f>
        <v>0.42913172447109982</v>
      </c>
    </row>
    <row r="74" spans="1:10" ht="36.75" customHeight="1" x14ac:dyDescent="0.2">
      <c r="A74" s="178"/>
      <c r="B74" s="183" t="s">
        <v>98</v>
      </c>
      <c r="C74" s="184" t="s">
        <v>99</v>
      </c>
      <c r="D74" s="185"/>
      <c r="E74" s="185"/>
      <c r="F74" s="194" t="s">
        <v>24</v>
      </c>
      <c r="G74" s="186"/>
      <c r="H74" s="186"/>
      <c r="I74" s="186">
        <f>'SO.01 BP Pol'!G39</f>
        <v>4336273.620000001</v>
      </c>
      <c r="J74" s="191">
        <f>IF(I99=0,"",I74/I99*100)</f>
        <v>3.2839767336035912</v>
      </c>
    </row>
    <row r="75" spans="1:10" ht="36.75" customHeight="1" x14ac:dyDescent="0.2">
      <c r="A75" s="178"/>
      <c r="B75" s="183" t="s">
        <v>100</v>
      </c>
      <c r="C75" s="184" t="s">
        <v>101</v>
      </c>
      <c r="D75" s="185"/>
      <c r="E75" s="185"/>
      <c r="F75" s="194" t="s">
        <v>24</v>
      </c>
      <c r="G75" s="186"/>
      <c r="H75" s="186"/>
      <c r="I75" s="186">
        <f>'SO.01 NS Pol'!G215</f>
        <v>6063836.8200000003</v>
      </c>
      <c r="J75" s="191">
        <f>IF(I99=0,"",I75/I99*100)</f>
        <v>4.5923068464597456</v>
      </c>
    </row>
    <row r="76" spans="1:10" ht="36.75" customHeight="1" x14ac:dyDescent="0.2">
      <c r="A76" s="178"/>
      <c r="B76" s="183" t="s">
        <v>102</v>
      </c>
      <c r="C76" s="184" t="s">
        <v>103</v>
      </c>
      <c r="D76" s="185"/>
      <c r="E76" s="185"/>
      <c r="F76" s="194" t="s">
        <v>25</v>
      </c>
      <c r="G76" s="186"/>
      <c r="H76" s="186"/>
      <c r="I76" s="186">
        <f>'SO.01 BP Pol'!G90+'SO.01 NS Pol'!G218</f>
        <v>1019708.8500000001</v>
      </c>
      <c r="J76" s="191">
        <f>IF(I99=0,"",I76/I99*100)</f>
        <v>0.7722529600080158</v>
      </c>
    </row>
    <row r="77" spans="1:10" ht="36.75" customHeight="1" x14ac:dyDescent="0.2">
      <c r="A77" s="178"/>
      <c r="B77" s="183" t="s">
        <v>104</v>
      </c>
      <c r="C77" s="184" t="s">
        <v>105</v>
      </c>
      <c r="D77" s="185"/>
      <c r="E77" s="185"/>
      <c r="F77" s="194" t="s">
        <v>25</v>
      </c>
      <c r="G77" s="186"/>
      <c r="H77" s="186"/>
      <c r="I77" s="186">
        <f>'SO.01 BP Pol'!G93+'SO.01 NS Pol'!G231</f>
        <v>29520.36</v>
      </c>
      <c r="J77" s="191">
        <f>IF(I99=0,"",I77/I99*100)</f>
        <v>2.235656323910715E-2</v>
      </c>
    </row>
    <row r="78" spans="1:10" ht="36.75" customHeight="1" x14ac:dyDescent="0.2">
      <c r="A78" s="178"/>
      <c r="B78" s="183" t="s">
        <v>106</v>
      </c>
      <c r="C78" s="184" t="s">
        <v>107</v>
      </c>
      <c r="D78" s="185"/>
      <c r="E78" s="185"/>
      <c r="F78" s="194" t="s">
        <v>25</v>
      </c>
      <c r="G78" s="186"/>
      <c r="H78" s="186"/>
      <c r="I78" s="186">
        <f>'SO.01 BP Pol'!G97+'SO.01 NS Pol'!G236</f>
        <v>3273367.29</v>
      </c>
      <c r="J78" s="191">
        <f>IF(I99=0,"",I78/I99*100)</f>
        <v>2.479009159228065</v>
      </c>
    </row>
    <row r="79" spans="1:10" ht="36.75" customHeight="1" x14ac:dyDescent="0.2">
      <c r="A79" s="178"/>
      <c r="B79" s="183" t="s">
        <v>108</v>
      </c>
      <c r="C79" s="184" t="s">
        <v>109</v>
      </c>
      <c r="D79" s="185"/>
      <c r="E79" s="185"/>
      <c r="F79" s="194" t="s">
        <v>25</v>
      </c>
      <c r="G79" s="186"/>
      <c r="H79" s="186"/>
      <c r="I79" s="186">
        <f>'SO.01 TZB Pol'!G8</f>
        <v>4200000</v>
      </c>
      <c r="J79" s="191">
        <f>IF(I99=0,"",I79/I99*100)</f>
        <v>3.1807730530471181</v>
      </c>
    </row>
    <row r="80" spans="1:10" ht="36.75" customHeight="1" x14ac:dyDescent="0.2">
      <c r="A80" s="178"/>
      <c r="B80" s="183" t="s">
        <v>110</v>
      </c>
      <c r="C80" s="184" t="s">
        <v>111</v>
      </c>
      <c r="D80" s="185"/>
      <c r="E80" s="185"/>
      <c r="F80" s="194" t="s">
        <v>25</v>
      </c>
      <c r="G80" s="186"/>
      <c r="H80" s="186"/>
      <c r="I80" s="186">
        <f>'SO.01 BP Pol'!G100</f>
        <v>1587</v>
      </c>
      <c r="J80" s="191">
        <f>IF(I99=0,"",I80/I99*100)</f>
        <v>1.2018778179013754E-3</v>
      </c>
    </row>
    <row r="81" spans="1:10" ht="36.75" customHeight="1" x14ac:dyDescent="0.2">
      <c r="A81" s="178"/>
      <c r="B81" s="183" t="s">
        <v>112</v>
      </c>
      <c r="C81" s="184" t="s">
        <v>113</v>
      </c>
      <c r="D81" s="185"/>
      <c r="E81" s="185"/>
      <c r="F81" s="194" t="s">
        <v>25</v>
      </c>
      <c r="G81" s="186"/>
      <c r="H81" s="186"/>
      <c r="I81" s="186">
        <f>'SO.01 BP Pol'!G103</f>
        <v>874.5</v>
      </c>
      <c r="J81" s="191">
        <f>IF(I99=0,"",I81/I99*100)</f>
        <v>6.6228238925945349E-4</v>
      </c>
    </row>
    <row r="82" spans="1:10" ht="36.75" customHeight="1" x14ac:dyDescent="0.2">
      <c r="A82" s="178"/>
      <c r="B82" s="183" t="s">
        <v>114</v>
      </c>
      <c r="C82" s="184" t="s">
        <v>115</v>
      </c>
      <c r="D82" s="185"/>
      <c r="E82" s="185"/>
      <c r="F82" s="194" t="s">
        <v>25</v>
      </c>
      <c r="G82" s="186"/>
      <c r="H82" s="186"/>
      <c r="I82" s="186">
        <f>'SO.01 BP Pol'!G105</f>
        <v>18686</v>
      </c>
      <c r="J82" s="191">
        <f>IF(I99=0,"",I82/I99*100)</f>
        <v>1.4151410778390109E-2</v>
      </c>
    </row>
    <row r="83" spans="1:10" ht="36.75" customHeight="1" x14ac:dyDescent="0.2">
      <c r="A83" s="178"/>
      <c r="B83" s="183" t="s">
        <v>116</v>
      </c>
      <c r="C83" s="184" t="s">
        <v>117</v>
      </c>
      <c r="D83" s="185"/>
      <c r="E83" s="185"/>
      <c r="F83" s="194" t="s">
        <v>25</v>
      </c>
      <c r="G83" s="186"/>
      <c r="H83" s="186"/>
      <c r="I83" s="186">
        <f>'SO.01 BP Pol'!G112+'SO.01 TZB Pol'!G10</f>
        <v>7908514</v>
      </c>
      <c r="J83" s="191">
        <f>IF(I99=0,"",I83/I99*100)</f>
        <v>5.989330528772828</v>
      </c>
    </row>
    <row r="84" spans="1:10" ht="36.75" customHeight="1" x14ac:dyDescent="0.2">
      <c r="A84" s="178"/>
      <c r="B84" s="183" t="s">
        <v>118</v>
      </c>
      <c r="C84" s="184" t="s">
        <v>119</v>
      </c>
      <c r="D84" s="185"/>
      <c r="E84" s="185"/>
      <c r="F84" s="194" t="s">
        <v>25</v>
      </c>
      <c r="G84" s="186"/>
      <c r="H84" s="186"/>
      <c r="I84" s="186">
        <f>'SO.01 TZB Pol'!G12</f>
        <v>6500000</v>
      </c>
      <c r="J84" s="191">
        <f>IF(I99=0,"",I84/I99*100)</f>
        <v>4.9226249630491115</v>
      </c>
    </row>
    <row r="85" spans="1:10" ht="36.75" customHeight="1" x14ac:dyDescent="0.2">
      <c r="A85" s="178"/>
      <c r="B85" s="183" t="s">
        <v>120</v>
      </c>
      <c r="C85" s="184" t="s">
        <v>121</v>
      </c>
      <c r="D85" s="185"/>
      <c r="E85" s="185"/>
      <c r="F85" s="194" t="s">
        <v>25</v>
      </c>
      <c r="G85" s="186"/>
      <c r="H85" s="186"/>
      <c r="I85" s="186">
        <f>'SO.01 BP Pol'!G114</f>
        <v>3369.9</v>
      </c>
      <c r="J85" s="191">
        <f>IF(I99=0,"",I85/I99*100)</f>
        <v>2.5521159789198772E-3</v>
      </c>
    </row>
    <row r="86" spans="1:10" ht="36.75" customHeight="1" x14ac:dyDescent="0.2">
      <c r="A86" s="178"/>
      <c r="B86" s="183" t="s">
        <v>122</v>
      </c>
      <c r="C86" s="184" t="s">
        <v>123</v>
      </c>
      <c r="D86" s="185"/>
      <c r="E86" s="185"/>
      <c r="F86" s="194" t="s">
        <v>25</v>
      </c>
      <c r="G86" s="186"/>
      <c r="H86" s="186"/>
      <c r="I86" s="186">
        <f>'SO.01 NS Pol'!G254</f>
        <v>152250</v>
      </c>
      <c r="J86" s="191">
        <f>IF(I99=0,"",I86/I99*100)</f>
        <v>0.11530302317295804</v>
      </c>
    </row>
    <row r="87" spans="1:10" ht="36.75" customHeight="1" x14ac:dyDescent="0.2">
      <c r="A87" s="178"/>
      <c r="B87" s="183" t="s">
        <v>124</v>
      </c>
      <c r="C87" s="184" t="s">
        <v>125</v>
      </c>
      <c r="D87" s="185"/>
      <c r="E87" s="185"/>
      <c r="F87" s="194" t="s">
        <v>25</v>
      </c>
      <c r="G87" s="186"/>
      <c r="H87" s="186"/>
      <c r="I87" s="186">
        <f>'SO.01 BP Pol'!G116+'SO.01 NS Pol'!G256</f>
        <v>591529.21</v>
      </c>
      <c r="J87" s="191">
        <f>IF(I99=0,"",I87/I99*100)</f>
        <v>0.44798099315672613</v>
      </c>
    </row>
    <row r="88" spans="1:10" ht="36.75" customHeight="1" x14ac:dyDescent="0.2">
      <c r="A88" s="178"/>
      <c r="B88" s="183" t="s">
        <v>126</v>
      </c>
      <c r="C88" s="184" t="s">
        <v>127</v>
      </c>
      <c r="D88" s="185"/>
      <c r="E88" s="185"/>
      <c r="F88" s="194" t="s">
        <v>25</v>
      </c>
      <c r="G88" s="186"/>
      <c r="H88" s="186"/>
      <c r="I88" s="186">
        <f>'SO.01 BP Pol'!G119</f>
        <v>16743.88</v>
      </c>
      <c r="J88" s="191">
        <f>IF(I99=0,"",I88/I99*100)</f>
        <v>1.2680591025584425E-2</v>
      </c>
    </row>
    <row r="89" spans="1:10" ht="36.75" customHeight="1" x14ac:dyDescent="0.2">
      <c r="A89" s="178"/>
      <c r="B89" s="183" t="s">
        <v>128</v>
      </c>
      <c r="C89" s="184" t="s">
        <v>129</v>
      </c>
      <c r="D89" s="185"/>
      <c r="E89" s="185"/>
      <c r="F89" s="194" t="s">
        <v>25</v>
      </c>
      <c r="G89" s="186"/>
      <c r="H89" s="186"/>
      <c r="I89" s="186">
        <f>'SO.01 BP Pol'!G123+'SO.01 NS Pol'!G258</f>
        <v>5131873.8</v>
      </c>
      <c r="J89" s="191">
        <f>IF(I99=0,"",I89/I99*100)</f>
        <v>3.8865061653996467</v>
      </c>
    </row>
    <row r="90" spans="1:10" ht="36.75" customHeight="1" x14ac:dyDescent="0.2">
      <c r="A90" s="178"/>
      <c r="B90" s="183" t="s">
        <v>130</v>
      </c>
      <c r="C90" s="184" t="s">
        <v>131</v>
      </c>
      <c r="D90" s="185"/>
      <c r="E90" s="185"/>
      <c r="F90" s="194" t="s">
        <v>25</v>
      </c>
      <c r="G90" s="186"/>
      <c r="H90" s="186"/>
      <c r="I90" s="186">
        <f>'SO.01 NS Pol'!G262</f>
        <v>2061667.9100000001</v>
      </c>
      <c r="J90" s="191">
        <f>IF(I99=0,"",I90/I99*100)</f>
        <v>1.5613566029666599</v>
      </c>
    </row>
    <row r="91" spans="1:10" ht="36.75" customHeight="1" x14ac:dyDescent="0.2">
      <c r="A91" s="178"/>
      <c r="B91" s="183" t="s">
        <v>132</v>
      </c>
      <c r="C91" s="184" t="s">
        <v>133</v>
      </c>
      <c r="D91" s="185"/>
      <c r="E91" s="185"/>
      <c r="F91" s="194" t="s">
        <v>25</v>
      </c>
      <c r="G91" s="186"/>
      <c r="H91" s="186"/>
      <c r="I91" s="186">
        <f>'SO.01 NS Pol'!G271</f>
        <v>2285364</v>
      </c>
      <c r="J91" s="191">
        <f>IF(I99=0,"",I91/I99*100)</f>
        <v>1.7307676732390416</v>
      </c>
    </row>
    <row r="92" spans="1:10" ht="36.75" customHeight="1" x14ac:dyDescent="0.2">
      <c r="A92" s="178"/>
      <c r="B92" s="183" t="s">
        <v>134</v>
      </c>
      <c r="C92" s="184" t="s">
        <v>135</v>
      </c>
      <c r="D92" s="185"/>
      <c r="E92" s="185"/>
      <c r="F92" s="194" t="s">
        <v>25</v>
      </c>
      <c r="G92" s="186"/>
      <c r="H92" s="186"/>
      <c r="I92" s="186">
        <f>'SO.01 BP Pol'!G129</f>
        <v>143374.70000000001</v>
      </c>
      <c r="J92" s="191">
        <f>IF(I99=0,"",I92/I99*100)</f>
        <v>0.10858151958302732</v>
      </c>
    </row>
    <row r="93" spans="1:10" ht="36.75" customHeight="1" x14ac:dyDescent="0.2">
      <c r="A93" s="178"/>
      <c r="B93" s="183" t="s">
        <v>136</v>
      </c>
      <c r="C93" s="184" t="s">
        <v>137</v>
      </c>
      <c r="D93" s="185"/>
      <c r="E93" s="185"/>
      <c r="F93" s="194" t="s">
        <v>25</v>
      </c>
      <c r="G93" s="186"/>
      <c r="H93" s="186"/>
      <c r="I93" s="186">
        <f>'SO.01 NS Pol'!G274</f>
        <v>658350</v>
      </c>
      <c r="J93" s="191">
        <f>IF(I99=0,"",I93/I99*100)</f>
        <v>0.49858617606513583</v>
      </c>
    </row>
    <row r="94" spans="1:10" ht="36.75" customHeight="1" x14ac:dyDescent="0.2">
      <c r="A94" s="178"/>
      <c r="B94" s="183" t="s">
        <v>138</v>
      </c>
      <c r="C94" s="184" t="s">
        <v>139</v>
      </c>
      <c r="D94" s="185"/>
      <c r="E94" s="185"/>
      <c r="F94" s="194" t="s">
        <v>25</v>
      </c>
      <c r="G94" s="186"/>
      <c r="H94" s="186"/>
      <c r="I94" s="186">
        <f>'SO.01 NS Pol'!G276</f>
        <v>1500690.55</v>
      </c>
      <c r="J94" s="191">
        <f>IF(I99=0,"",I94/I99*100)</f>
        <v>1.1365133481910616</v>
      </c>
    </row>
    <row r="95" spans="1:10" ht="36.75" customHeight="1" x14ac:dyDescent="0.2">
      <c r="A95" s="178"/>
      <c r="B95" s="183" t="s">
        <v>140</v>
      </c>
      <c r="C95" s="184" t="s">
        <v>141</v>
      </c>
      <c r="D95" s="185"/>
      <c r="E95" s="185"/>
      <c r="F95" s="194" t="s">
        <v>25</v>
      </c>
      <c r="G95" s="186"/>
      <c r="H95" s="186"/>
      <c r="I95" s="186">
        <f>'SO.01 NS Pol'!G279</f>
        <v>1281083.33</v>
      </c>
      <c r="J95" s="191">
        <f>IF(I99=0,"",I95/I99*100)</f>
        <v>0.97019888923139741</v>
      </c>
    </row>
    <row r="96" spans="1:10" ht="36.75" customHeight="1" x14ac:dyDescent="0.2">
      <c r="A96" s="178"/>
      <c r="B96" s="183" t="s">
        <v>142</v>
      </c>
      <c r="C96" s="184" t="s">
        <v>143</v>
      </c>
      <c r="D96" s="185"/>
      <c r="E96" s="185"/>
      <c r="F96" s="194" t="s">
        <v>25</v>
      </c>
      <c r="G96" s="186"/>
      <c r="H96" s="186"/>
      <c r="I96" s="186">
        <f>'SO.01 NS Pol'!G282</f>
        <v>1337212.8</v>
      </c>
      <c r="J96" s="191">
        <f>IF(I99=0,"",I96/I99*100)</f>
        <v>1.0127072477213537</v>
      </c>
    </row>
    <row r="97" spans="1:10" ht="36.75" customHeight="1" x14ac:dyDescent="0.2">
      <c r="A97" s="178"/>
      <c r="B97" s="183" t="s">
        <v>144</v>
      </c>
      <c r="C97" s="184" t="s">
        <v>145</v>
      </c>
      <c r="D97" s="185"/>
      <c r="E97" s="185"/>
      <c r="F97" s="194" t="s">
        <v>26</v>
      </c>
      <c r="G97" s="186"/>
      <c r="H97" s="186"/>
      <c r="I97" s="186">
        <f>'SO.01 TZB Pol'!G14</f>
        <v>9600000</v>
      </c>
      <c r="J97" s="191">
        <f>IF(I99=0,"",I97/I99*100)</f>
        <v>7.270338406964842</v>
      </c>
    </row>
    <row r="98" spans="1:10" ht="36.75" customHeight="1" x14ac:dyDescent="0.2">
      <c r="A98" s="178"/>
      <c r="B98" s="183" t="s">
        <v>146</v>
      </c>
      <c r="C98" s="184" t="s">
        <v>147</v>
      </c>
      <c r="D98" s="185"/>
      <c r="E98" s="185"/>
      <c r="F98" s="194" t="s">
        <v>148</v>
      </c>
      <c r="G98" s="186"/>
      <c r="H98" s="186"/>
      <c r="I98" s="186">
        <f>'SO.01 BP Pol'!G133</f>
        <v>8487674.1100000013</v>
      </c>
      <c r="J98" s="191">
        <f>IF(I99=0,"",I98/I99*100)</f>
        <v>6.4279440695556396</v>
      </c>
    </row>
    <row r="99" spans="1:10" ht="25.5" customHeight="1" x14ac:dyDescent="0.2">
      <c r="A99" s="179"/>
      <c r="B99" s="187" t="s">
        <v>1</v>
      </c>
      <c r="C99" s="188"/>
      <c r="D99" s="189"/>
      <c r="E99" s="189"/>
      <c r="F99" s="195"/>
      <c r="G99" s="190"/>
      <c r="H99" s="190"/>
      <c r="I99" s="190">
        <f>SUM(I59:I98)</f>
        <v>132043372.15999998</v>
      </c>
      <c r="J99" s="192">
        <f>SUM(J59:J98)</f>
        <v>100</v>
      </c>
    </row>
    <row r="100" spans="1:10" x14ac:dyDescent="0.2">
      <c r="F100" s="133"/>
      <c r="G100" s="133"/>
      <c r="H100" s="133"/>
      <c r="I100" s="133"/>
      <c r="J100" s="193"/>
    </row>
    <row r="101" spans="1:10" x14ac:dyDescent="0.2">
      <c r="F101" s="133"/>
      <c r="G101" s="133"/>
      <c r="H101" s="133"/>
      <c r="I101" s="133"/>
      <c r="J101" s="193"/>
    </row>
    <row r="102" spans="1:10" x14ac:dyDescent="0.2">
      <c r="F102" s="133"/>
      <c r="G102" s="133"/>
      <c r="H102" s="133"/>
      <c r="I102" s="133"/>
      <c r="J102" s="193"/>
    </row>
  </sheetData>
  <sheetProtection algorithmName="SHA-512" hashValue="ApRnNyASsF7EVrzS+bl2XwYPBcasQVOICnL95FxpEKd2weJp/wg65hbwxyETqS2QLsB1aY4ifGqlJGYz1K8TDA==" saltValue="I3r9GUJ+/mHwrzQ6qusvP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0">
    <mergeCell ref="C95:E95"/>
    <mergeCell ref="C96:E96"/>
    <mergeCell ref="C97:E97"/>
    <mergeCell ref="C98:E98"/>
    <mergeCell ref="C90:E90"/>
    <mergeCell ref="C91:E91"/>
    <mergeCell ref="C92:E92"/>
    <mergeCell ref="C93:E93"/>
    <mergeCell ref="C94:E94"/>
    <mergeCell ref="C85:E85"/>
    <mergeCell ref="C86:E86"/>
    <mergeCell ref="C87:E87"/>
    <mergeCell ref="C88:E88"/>
    <mergeCell ref="C89:E89"/>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B48:J48"/>
    <mergeCell ref="B49:J49"/>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QYQKrj7UdNrrL1LzD8RThnfCFKweyOPatYNRTcb6E8u9RQ/I8hP7BuPtWzGzpAsyi9k6qT2i1npaLgIqAow8tA==" saltValue="a5YBaAabcUlLtOciukjiP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 min="53" max="53" width="98.7109375" customWidth="1"/>
  </cols>
  <sheetData>
    <row r="1" spans="1:60" ht="15.75" customHeight="1" x14ac:dyDescent="0.25">
      <c r="A1" s="197" t="s">
        <v>151</v>
      </c>
      <c r="B1" s="197"/>
      <c r="C1" s="197"/>
      <c r="D1" s="197"/>
      <c r="E1" s="197"/>
      <c r="F1" s="197"/>
      <c r="G1" s="197"/>
      <c r="AG1" t="s">
        <v>152</v>
      </c>
    </row>
    <row r="2" spans="1:60" ht="24.95" customHeight="1" x14ac:dyDescent="0.2">
      <c r="A2" s="198" t="s">
        <v>7</v>
      </c>
      <c r="B2" s="49" t="s">
        <v>43</v>
      </c>
      <c r="C2" s="201" t="s">
        <v>44</v>
      </c>
      <c r="D2" s="199"/>
      <c r="E2" s="199"/>
      <c r="F2" s="199"/>
      <c r="G2" s="200"/>
      <c r="AG2" t="s">
        <v>153</v>
      </c>
    </row>
    <row r="3" spans="1:60" ht="24.95" customHeight="1" x14ac:dyDescent="0.2">
      <c r="A3" s="198" t="s">
        <v>8</v>
      </c>
      <c r="B3" s="49" t="s">
        <v>47</v>
      </c>
      <c r="C3" s="201" t="s">
        <v>48</v>
      </c>
      <c r="D3" s="199"/>
      <c r="E3" s="199"/>
      <c r="F3" s="199"/>
      <c r="G3" s="200"/>
      <c r="AC3" s="176" t="s">
        <v>153</v>
      </c>
      <c r="AG3" t="s">
        <v>154</v>
      </c>
    </row>
    <row r="4" spans="1:60" ht="24.95" customHeight="1" x14ac:dyDescent="0.2">
      <c r="A4" s="202" t="s">
        <v>9</v>
      </c>
      <c r="B4" s="203" t="s">
        <v>49</v>
      </c>
      <c r="C4" s="204" t="s">
        <v>50</v>
      </c>
      <c r="D4" s="205"/>
      <c r="E4" s="205"/>
      <c r="F4" s="205"/>
      <c r="G4" s="206"/>
      <c r="AG4" t="s">
        <v>155</v>
      </c>
    </row>
    <row r="5" spans="1:60" x14ac:dyDescent="0.2">
      <c r="D5" s="10"/>
    </row>
    <row r="6" spans="1:60" ht="38.25" x14ac:dyDescent="0.2">
      <c r="A6" s="208" t="s">
        <v>156</v>
      </c>
      <c r="B6" s="210" t="s">
        <v>157</v>
      </c>
      <c r="C6" s="210" t="s">
        <v>158</v>
      </c>
      <c r="D6" s="209" t="s">
        <v>159</v>
      </c>
      <c r="E6" s="208" t="s">
        <v>160</v>
      </c>
      <c r="F6" s="207" t="s">
        <v>161</v>
      </c>
      <c r="G6" s="208" t="s">
        <v>29</v>
      </c>
      <c r="H6" s="211" t="s">
        <v>30</v>
      </c>
      <c r="I6" s="211" t="s">
        <v>162</v>
      </c>
      <c r="J6" s="211" t="s">
        <v>31</v>
      </c>
      <c r="K6" s="211" t="s">
        <v>163</v>
      </c>
      <c r="L6" s="211" t="s">
        <v>164</v>
      </c>
      <c r="M6" s="211" t="s">
        <v>165</v>
      </c>
      <c r="N6" s="211" t="s">
        <v>166</v>
      </c>
      <c r="O6" s="211" t="s">
        <v>167</v>
      </c>
      <c r="P6" s="211" t="s">
        <v>168</v>
      </c>
      <c r="Q6" s="211" t="s">
        <v>169</v>
      </c>
      <c r="R6" s="211" t="s">
        <v>170</v>
      </c>
      <c r="S6" s="211" t="s">
        <v>171</v>
      </c>
      <c r="T6" s="211" t="s">
        <v>172</v>
      </c>
      <c r="U6" s="211" t="s">
        <v>173</v>
      </c>
      <c r="V6" s="211" t="s">
        <v>174</v>
      </c>
      <c r="W6" s="211" t="s">
        <v>175</v>
      </c>
      <c r="X6" s="211" t="s">
        <v>176</v>
      </c>
      <c r="Y6" s="211" t="s">
        <v>177</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178</v>
      </c>
      <c r="B8" s="225" t="s">
        <v>68</v>
      </c>
      <c r="C8" s="249" t="s">
        <v>69</v>
      </c>
      <c r="D8" s="226"/>
      <c r="E8" s="227"/>
      <c r="F8" s="228"/>
      <c r="G8" s="228">
        <f>SUMIF(AG9:AG26,"&lt;&gt;NOR",G9:G26)</f>
        <v>3959243.4300000006</v>
      </c>
      <c r="H8" s="228"/>
      <c r="I8" s="228">
        <f>SUM(I9:I26)</f>
        <v>0</v>
      </c>
      <c r="J8" s="228"/>
      <c r="K8" s="228">
        <f>SUM(K9:K26)</f>
        <v>3959243.4300000006</v>
      </c>
      <c r="L8" s="228"/>
      <c r="M8" s="228">
        <f>SUM(M9:M26)</f>
        <v>4434352.6416000007</v>
      </c>
      <c r="N8" s="227"/>
      <c r="O8" s="227">
        <f>SUM(O9:O26)</f>
        <v>0</v>
      </c>
      <c r="P8" s="227"/>
      <c r="Q8" s="227">
        <f>SUM(Q9:Q26)</f>
        <v>0</v>
      </c>
      <c r="R8" s="228"/>
      <c r="S8" s="228"/>
      <c r="T8" s="229"/>
      <c r="U8" s="223"/>
      <c r="V8" s="223">
        <f>SUM(V9:V26)</f>
        <v>2673.0899999999997</v>
      </c>
      <c r="W8" s="223"/>
      <c r="X8" s="223"/>
      <c r="Y8" s="223"/>
      <c r="AG8" t="s">
        <v>179</v>
      </c>
    </row>
    <row r="9" spans="1:60" outlineLevel="1" x14ac:dyDescent="0.2">
      <c r="A9" s="231">
        <v>1</v>
      </c>
      <c r="B9" s="232" t="s">
        <v>180</v>
      </c>
      <c r="C9" s="250" t="s">
        <v>181</v>
      </c>
      <c r="D9" s="233" t="s">
        <v>182</v>
      </c>
      <c r="E9" s="234">
        <v>1316</v>
      </c>
      <c r="F9" s="235">
        <v>149</v>
      </c>
      <c r="G9" s="236">
        <f>ROUND(E9*F9,2)</f>
        <v>196084</v>
      </c>
      <c r="H9" s="235">
        <v>0</v>
      </c>
      <c r="I9" s="236">
        <f>ROUND(E9*H9,2)</f>
        <v>0</v>
      </c>
      <c r="J9" s="235">
        <v>149</v>
      </c>
      <c r="K9" s="236">
        <f>ROUND(E9*J9,2)</f>
        <v>196084</v>
      </c>
      <c r="L9" s="236">
        <v>12</v>
      </c>
      <c r="M9" s="236">
        <f>G9*(1+L9/100)</f>
        <v>219614.08000000002</v>
      </c>
      <c r="N9" s="234">
        <v>0</v>
      </c>
      <c r="O9" s="234">
        <f>ROUND(E9*N9,2)</f>
        <v>0</v>
      </c>
      <c r="P9" s="234">
        <v>0</v>
      </c>
      <c r="Q9" s="234">
        <f>ROUND(E9*P9,2)</f>
        <v>0</v>
      </c>
      <c r="R9" s="236" t="s">
        <v>183</v>
      </c>
      <c r="S9" s="236" t="s">
        <v>184</v>
      </c>
      <c r="T9" s="237" t="s">
        <v>184</v>
      </c>
      <c r="U9" s="222">
        <v>0.11</v>
      </c>
      <c r="V9" s="222">
        <f>ROUND(E9*U9,2)</f>
        <v>144.76</v>
      </c>
      <c r="W9" s="222"/>
      <c r="X9" s="222" t="s">
        <v>185</v>
      </c>
      <c r="Y9" s="222" t="s">
        <v>186</v>
      </c>
      <c r="Z9" s="212"/>
      <c r="AA9" s="212"/>
      <c r="AB9" s="212"/>
      <c r="AC9" s="212"/>
      <c r="AD9" s="212"/>
      <c r="AE9" s="212"/>
      <c r="AF9" s="212"/>
      <c r="AG9" s="212" t="s">
        <v>187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33.75" outlineLevel="2" x14ac:dyDescent="0.2">
      <c r="A10" s="219"/>
      <c r="B10" s="220"/>
      <c r="C10" s="251" t="s">
        <v>188</v>
      </c>
      <c r="D10" s="239"/>
      <c r="E10" s="239"/>
      <c r="F10" s="239"/>
      <c r="G10" s="239"/>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189</v>
      </c>
      <c r="AH10" s="212"/>
      <c r="AI10" s="212"/>
      <c r="AJ10" s="212"/>
      <c r="AK10" s="212"/>
      <c r="AL10" s="212"/>
      <c r="AM10" s="212"/>
      <c r="AN10" s="212"/>
      <c r="AO10" s="212"/>
      <c r="AP10" s="212"/>
      <c r="AQ10" s="212"/>
      <c r="AR10" s="212"/>
      <c r="AS10" s="212"/>
      <c r="AT10" s="212"/>
      <c r="AU10" s="212"/>
      <c r="AV10" s="212"/>
      <c r="AW10" s="212"/>
      <c r="AX10" s="212"/>
      <c r="AY10" s="212"/>
      <c r="AZ10" s="212"/>
      <c r="BA10" s="238" t="str">
        <f>C10</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0" s="212"/>
      <c r="BC10" s="212"/>
      <c r="BD10" s="212"/>
      <c r="BE10" s="212"/>
      <c r="BF10" s="212"/>
      <c r="BG10" s="212"/>
      <c r="BH10" s="212"/>
    </row>
    <row r="11" spans="1:60" outlineLevel="1" x14ac:dyDescent="0.2">
      <c r="A11" s="231">
        <v>2</v>
      </c>
      <c r="B11" s="232" t="s">
        <v>190</v>
      </c>
      <c r="C11" s="250" t="s">
        <v>191</v>
      </c>
      <c r="D11" s="233" t="s">
        <v>182</v>
      </c>
      <c r="E11" s="234">
        <v>658</v>
      </c>
      <c r="F11" s="235">
        <v>31.2</v>
      </c>
      <c r="G11" s="236">
        <f>ROUND(E11*F11,2)</f>
        <v>20529.599999999999</v>
      </c>
      <c r="H11" s="235">
        <v>0</v>
      </c>
      <c r="I11" s="236">
        <f>ROUND(E11*H11,2)</f>
        <v>0</v>
      </c>
      <c r="J11" s="235">
        <v>31.2</v>
      </c>
      <c r="K11" s="236">
        <f>ROUND(E11*J11,2)</f>
        <v>20529.599999999999</v>
      </c>
      <c r="L11" s="236">
        <v>12</v>
      </c>
      <c r="M11" s="236">
        <f>G11*(1+L11/100)</f>
        <v>22993.152000000002</v>
      </c>
      <c r="N11" s="234">
        <v>0</v>
      </c>
      <c r="O11" s="234">
        <f>ROUND(E11*N11,2)</f>
        <v>0</v>
      </c>
      <c r="P11" s="234">
        <v>0</v>
      </c>
      <c r="Q11" s="234">
        <f>ROUND(E11*P11,2)</f>
        <v>0</v>
      </c>
      <c r="R11" s="236" t="s">
        <v>183</v>
      </c>
      <c r="S11" s="236" t="s">
        <v>184</v>
      </c>
      <c r="T11" s="237" t="s">
        <v>184</v>
      </c>
      <c r="U11" s="222">
        <v>0.04</v>
      </c>
      <c r="V11" s="222">
        <f>ROUND(E11*U11,2)</f>
        <v>26.32</v>
      </c>
      <c r="W11" s="222"/>
      <c r="X11" s="222" t="s">
        <v>185</v>
      </c>
      <c r="Y11" s="222" t="s">
        <v>186</v>
      </c>
      <c r="Z11" s="212"/>
      <c r="AA11" s="212"/>
      <c r="AB11" s="212"/>
      <c r="AC11" s="212"/>
      <c r="AD11" s="212"/>
      <c r="AE11" s="212"/>
      <c r="AF11" s="212"/>
      <c r="AG11" s="212" t="s">
        <v>187</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3.75" outlineLevel="2" x14ac:dyDescent="0.2">
      <c r="A12" s="219"/>
      <c r="B12" s="220"/>
      <c r="C12" s="251" t="s">
        <v>188</v>
      </c>
      <c r="D12" s="239"/>
      <c r="E12" s="239"/>
      <c r="F12" s="239"/>
      <c r="G12" s="239"/>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189</v>
      </c>
      <c r="AH12" s="212"/>
      <c r="AI12" s="212"/>
      <c r="AJ12" s="212"/>
      <c r="AK12" s="212"/>
      <c r="AL12" s="212"/>
      <c r="AM12" s="212"/>
      <c r="AN12" s="212"/>
      <c r="AO12" s="212"/>
      <c r="AP12" s="212"/>
      <c r="AQ12" s="212"/>
      <c r="AR12" s="212"/>
      <c r="AS12" s="212"/>
      <c r="AT12" s="212"/>
      <c r="AU12" s="212"/>
      <c r="AV12" s="212"/>
      <c r="AW12" s="212"/>
      <c r="AX12" s="212"/>
      <c r="AY12" s="212"/>
      <c r="AZ12" s="212"/>
      <c r="BA12" s="238" t="str">
        <f>C12</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2" s="212"/>
      <c r="BC12" s="212"/>
      <c r="BD12" s="212"/>
      <c r="BE12" s="212"/>
      <c r="BF12" s="212"/>
      <c r="BG12" s="212"/>
      <c r="BH12" s="212"/>
    </row>
    <row r="13" spans="1:60" outlineLevel="1" x14ac:dyDescent="0.2">
      <c r="A13" s="231">
        <v>3</v>
      </c>
      <c r="B13" s="232" t="s">
        <v>192</v>
      </c>
      <c r="C13" s="250" t="s">
        <v>193</v>
      </c>
      <c r="D13" s="233" t="s">
        <v>182</v>
      </c>
      <c r="E13" s="234">
        <v>434.5</v>
      </c>
      <c r="F13" s="235">
        <v>2205</v>
      </c>
      <c r="G13" s="236">
        <f>ROUND(E13*F13,2)</f>
        <v>958072.5</v>
      </c>
      <c r="H13" s="235">
        <v>0</v>
      </c>
      <c r="I13" s="236">
        <f>ROUND(E13*H13,2)</f>
        <v>0</v>
      </c>
      <c r="J13" s="235">
        <v>2205</v>
      </c>
      <c r="K13" s="236">
        <f>ROUND(E13*J13,2)</f>
        <v>958072.5</v>
      </c>
      <c r="L13" s="236">
        <v>12</v>
      </c>
      <c r="M13" s="236">
        <f>G13*(1+L13/100)</f>
        <v>1073041.2000000002</v>
      </c>
      <c r="N13" s="234">
        <v>0</v>
      </c>
      <c r="O13" s="234">
        <f>ROUND(E13*N13,2)</f>
        <v>0</v>
      </c>
      <c r="P13" s="234">
        <v>0</v>
      </c>
      <c r="Q13" s="234">
        <f>ROUND(E13*P13,2)</f>
        <v>0</v>
      </c>
      <c r="R13" s="236" t="s">
        <v>183</v>
      </c>
      <c r="S13" s="236" t="s">
        <v>184</v>
      </c>
      <c r="T13" s="237" t="s">
        <v>184</v>
      </c>
      <c r="U13" s="222">
        <v>4.7300000000000004</v>
      </c>
      <c r="V13" s="222">
        <f>ROUND(E13*U13,2)</f>
        <v>2055.19</v>
      </c>
      <c r="W13" s="222"/>
      <c r="X13" s="222" t="s">
        <v>185</v>
      </c>
      <c r="Y13" s="222" t="s">
        <v>186</v>
      </c>
      <c r="Z13" s="212"/>
      <c r="AA13" s="212"/>
      <c r="AB13" s="212"/>
      <c r="AC13" s="212"/>
      <c r="AD13" s="212"/>
      <c r="AE13" s="212"/>
      <c r="AF13" s="212"/>
      <c r="AG13" s="212" t="s">
        <v>187</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51" t="s">
        <v>194</v>
      </c>
      <c r="D14" s="239"/>
      <c r="E14" s="239"/>
      <c r="F14" s="239"/>
      <c r="G14" s="239"/>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189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1">
        <v>4</v>
      </c>
      <c r="B15" s="232" t="s">
        <v>195</v>
      </c>
      <c r="C15" s="250" t="s">
        <v>196</v>
      </c>
      <c r="D15" s="233" t="s">
        <v>182</v>
      </c>
      <c r="E15" s="234">
        <v>25</v>
      </c>
      <c r="F15" s="235">
        <v>1690</v>
      </c>
      <c r="G15" s="236">
        <f>ROUND(E15*F15,2)</f>
        <v>42250</v>
      </c>
      <c r="H15" s="235">
        <v>0</v>
      </c>
      <c r="I15" s="236">
        <f>ROUND(E15*H15,2)</f>
        <v>0</v>
      </c>
      <c r="J15" s="235">
        <v>1690</v>
      </c>
      <c r="K15" s="236">
        <f>ROUND(E15*J15,2)</f>
        <v>42250</v>
      </c>
      <c r="L15" s="236">
        <v>12</v>
      </c>
      <c r="M15" s="236">
        <f>G15*(1+L15/100)</f>
        <v>47320.000000000007</v>
      </c>
      <c r="N15" s="234">
        <v>0</v>
      </c>
      <c r="O15" s="234">
        <f>ROUND(E15*N15,2)</f>
        <v>0</v>
      </c>
      <c r="P15" s="234">
        <v>0</v>
      </c>
      <c r="Q15" s="234">
        <f>ROUND(E15*P15,2)</f>
        <v>0</v>
      </c>
      <c r="R15" s="236" t="s">
        <v>183</v>
      </c>
      <c r="S15" s="236" t="s">
        <v>184</v>
      </c>
      <c r="T15" s="237" t="s">
        <v>184</v>
      </c>
      <c r="U15" s="222">
        <v>3.5329999999999999</v>
      </c>
      <c r="V15" s="222">
        <f>ROUND(E15*U15,2)</f>
        <v>88.33</v>
      </c>
      <c r="W15" s="222"/>
      <c r="X15" s="222" t="s">
        <v>185</v>
      </c>
      <c r="Y15" s="222" t="s">
        <v>186</v>
      </c>
      <c r="Z15" s="212"/>
      <c r="AA15" s="212"/>
      <c r="AB15" s="212"/>
      <c r="AC15" s="212"/>
      <c r="AD15" s="212"/>
      <c r="AE15" s="212"/>
      <c r="AF15" s="212"/>
      <c r="AG15" s="212" t="s">
        <v>187</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51" t="s">
        <v>197</v>
      </c>
      <c r="D16" s="239"/>
      <c r="E16" s="239"/>
      <c r="F16" s="239"/>
      <c r="G16" s="239"/>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189</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40">
        <v>5</v>
      </c>
      <c r="B17" s="241" t="s">
        <v>198</v>
      </c>
      <c r="C17" s="252" t="s">
        <v>199</v>
      </c>
      <c r="D17" s="242" t="s">
        <v>182</v>
      </c>
      <c r="E17" s="243">
        <v>434.5</v>
      </c>
      <c r="F17" s="244">
        <v>680</v>
      </c>
      <c r="G17" s="245">
        <f>ROUND(E17*F17,2)</f>
        <v>295460</v>
      </c>
      <c r="H17" s="244">
        <v>0</v>
      </c>
      <c r="I17" s="245">
        <f>ROUND(E17*H17,2)</f>
        <v>0</v>
      </c>
      <c r="J17" s="244">
        <v>680</v>
      </c>
      <c r="K17" s="245">
        <f>ROUND(E17*J17,2)</f>
        <v>295460</v>
      </c>
      <c r="L17" s="245">
        <v>12</v>
      </c>
      <c r="M17" s="245">
        <f>G17*(1+L17/100)</f>
        <v>330915.20000000001</v>
      </c>
      <c r="N17" s="243">
        <v>0</v>
      </c>
      <c r="O17" s="243">
        <f>ROUND(E17*N17,2)</f>
        <v>0</v>
      </c>
      <c r="P17" s="243">
        <v>0</v>
      </c>
      <c r="Q17" s="243">
        <f>ROUND(E17*P17,2)</f>
        <v>0</v>
      </c>
      <c r="R17" s="245"/>
      <c r="S17" s="245" t="s">
        <v>200</v>
      </c>
      <c r="T17" s="246" t="s">
        <v>201</v>
      </c>
      <c r="U17" s="222">
        <v>0</v>
      </c>
      <c r="V17" s="222">
        <f>ROUND(E17*U17,2)</f>
        <v>0</v>
      </c>
      <c r="W17" s="222"/>
      <c r="X17" s="222" t="s">
        <v>185</v>
      </c>
      <c r="Y17" s="222" t="s">
        <v>186</v>
      </c>
      <c r="Z17" s="212"/>
      <c r="AA17" s="212"/>
      <c r="AB17" s="212"/>
      <c r="AC17" s="212"/>
      <c r="AD17" s="212"/>
      <c r="AE17" s="212"/>
      <c r="AF17" s="212"/>
      <c r="AG17" s="212" t="s">
        <v>187</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1">
        <v>6</v>
      </c>
      <c r="B18" s="232" t="s">
        <v>202</v>
      </c>
      <c r="C18" s="250" t="s">
        <v>203</v>
      </c>
      <c r="D18" s="233" t="s">
        <v>182</v>
      </c>
      <c r="E18" s="234">
        <v>258.45</v>
      </c>
      <c r="F18" s="235">
        <v>114.5</v>
      </c>
      <c r="G18" s="236">
        <f>ROUND(E18*F18,2)</f>
        <v>29592.53</v>
      </c>
      <c r="H18" s="235">
        <v>0</v>
      </c>
      <c r="I18" s="236">
        <f>ROUND(E18*H18,2)</f>
        <v>0</v>
      </c>
      <c r="J18" s="235">
        <v>114.5</v>
      </c>
      <c r="K18" s="236">
        <f>ROUND(E18*J18,2)</f>
        <v>29592.53</v>
      </c>
      <c r="L18" s="236">
        <v>12</v>
      </c>
      <c r="M18" s="236">
        <f>G18*(1+L18/100)</f>
        <v>33143.633600000001</v>
      </c>
      <c r="N18" s="234">
        <v>0</v>
      </c>
      <c r="O18" s="234">
        <f>ROUND(E18*N18,2)</f>
        <v>0</v>
      </c>
      <c r="P18" s="234">
        <v>0</v>
      </c>
      <c r="Q18" s="234">
        <f>ROUND(E18*P18,2)</f>
        <v>0</v>
      </c>
      <c r="R18" s="236" t="s">
        <v>183</v>
      </c>
      <c r="S18" s="236" t="s">
        <v>184</v>
      </c>
      <c r="T18" s="237" t="s">
        <v>184</v>
      </c>
      <c r="U18" s="222">
        <v>0.01</v>
      </c>
      <c r="V18" s="222">
        <f>ROUND(E18*U18,2)</f>
        <v>2.58</v>
      </c>
      <c r="W18" s="222"/>
      <c r="X18" s="222" t="s">
        <v>185</v>
      </c>
      <c r="Y18" s="222" t="s">
        <v>186</v>
      </c>
      <c r="Z18" s="212"/>
      <c r="AA18" s="212"/>
      <c r="AB18" s="212"/>
      <c r="AC18" s="212"/>
      <c r="AD18" s="212"/>
      <c r="AE18" s="212"/>
      <c r="AF18" s="212"/>
      <c r="AG18" s="212" t="s">
        <v>187</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19"/>
      <c r="B19" s="220"/>
      <c r="C19" s="251" t="s">
        <v>204</v>
      </c>
      <c r="D19" s="239"/>
      <c r="E19" s="239"/>
      <c r="F19" s="239"/>
      <c r="G19" s="239"/>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189</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1" x14ac:dyDescent="0.2">
      <c r="A20" s="231">
        <v>7</v>
      </c>
      <c r="B20" s="232" t="s">
        <v>205</v>
      </c>
      <c r="C20" s="250" t="s">
        <v>206</v>
      </c>
      <c r="D20" s="233" t="s">
        <v>182</v>
      </c>
      <c r="E20" s="234">
        <v>1694.6</v>
      </c>
      <c r="F20" s="235">
        <v>309</v>
      </c>
      <c r="G20" s="236">
        <f>ROUND(E20*F20,2)</f>
        <v>523631.4</v>
      </c>
      <c r="H20" s="235">
        <v>0</v>
      </c>
      <c r="I20" s="236">
        <f>ROUND(E20*H20,2)</f>
        <v>0</v>
      </c>
      <c r="J20" s="235">
        <v>309</v>
      </c>
      <c r="K20" s="236">
        <f>ROUND(E20*J20,2)</f>
        <v>523631.4</v>
      </c>
      <c r="L20" s="236">
        <v>12</v>
      </c>
      <c r="M20" s="236">
        <f>G20*(1+L20/100)</f>
        <v>586467.16800000006</v>
      </c>
      <c r="N20" s="234">
        <v>0</v>
      </c>
      <c r="O20" s="234">
        <f>ROUND(E20*N20,2)</f>
        <v>0</v>
      </c>
      <c r="P20" s="234">
        <v>0</v>
      </c>
      <c r="Q20" s="234">
        <f>ROUND(E20*P20,2)</f>
        <v>0</v>
      </c>
      <c r="R20" s="236" t="s">
        <v>183</v>
      </c>
      <c r="S20" s="236" t="s">
        <v>184</v>
      </c>
      <c r="T20" s="237" t="s">
        <v>184</v>
      </c>
      <c r="U20" s="222">
        <v>0.01</v>
      </c>
      <c r="V20" s="222">
        <f>ROUND(E20*U20,2)</f>
        <v>16.95</v>
      </c>
      <c r="W20" s="222"/>
      <c r="X20" s="222" t="s">
        <v>185</v>
      </c>
      <c r="Y20" s="222" t="s">
        <v>186</v>
      </c>
      <c r="Z20" s="212"/>
      <c r="AA20" s="212"/>
      <c r="AB20" s="212"/>
      <c r="AC20" s="212"/>
      <c r="AD20" s="212"/>
      <c r="AE20" s="212"/>
      <c r="AF20" s="212"/>
      <c r="AG20" s="212" t="s">
        <v>187</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2" x14ac:dyDescent="0.2">
      <c r="A21" s="219"/>
      <c r="B21" s="220"/>
      <c r="C21" s="251" t="s">
        <v>204</v>
      </c>
      <c r="D21" s="239"/>
      <c r="E21" s="239"/>
      <c r="F21" s="239"/>
      <c r="G21" s="239"/>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189</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ht="22.5" outlineLevel="1" x14ac:dyDescent="0.2">
      <c r="A22" s="231">
        <v>8</v>
      </c>
      <c r="B22" s="232" t="s">
        <v>207</v>
      </c>
      <c r="C22" s="250" t="s">
        <v>208</v>
      </c>
      <c r="D22" s="233" t="s">
        <v>182</v>
      </c>
      <c r="E22" s="234">
        <v>25419</v>
      </c>
      <c r="F22" s="235">
        <v>24.8</v>
      </c>
      <c r="G22" s="236">
        <f>ROUND(E22*F22,2)</f>
        <v>630391.19999999995</v>
      </c>
      <c r="H22" s="235">
        <v>0</v>
      </c>
      <c r="I22" s="236">
        <f>ROUND(E22*H22,2)</f>
        <v>0</v>
      </c>
      <c r="J22" s="235">
        <v>24.8</v>
      </c>
      <c r="K22" s="236">
        <f>ROUND(E22*J22,2)</f>
        <v>630391.19999999995</v>
      </c>
      <c r="L22" s="236">
        <v>12</v>
      </c>
      <c r="M22" s="236">
        <f>G22*(1+L22/100)</f>
        <v>706038.14399999997</v>
      </c>
      <c r="N22" s="234">
        <v>0</v>
      </c>
      <c r="O22" s="234">
        <f>ROUND(E22*N22,2)</f>
        <v>0</v>
      </c>
      <c r="P22" s="234">
        <v>0</v>
      </c>
      <c r="Q22" s="234">
        <f>ROUND(E22*P22,2)</f>
        <v>0</v>
      </c>
      <c r="R22" s="236" t="s">
        <v>183</v>
      </c>
      <c r="S22" s="236" t="s">
        <v>184</v>
      </c>
      <c r="T22" s="237" t="s">
        <v>184</v>
      </c>
      <c r="U22" s="222">
        <v>0</v>
      </c>
      <c r="V22" s="222">
        <f>ROUND(E22*U22,2)</f>
        <v>0</v>
      </c>
      <c r="W22" s="222"/>
      <c r="X22" s="222" t="s">
        <v>185</v>
      </c>
      <c r="Y22" s="222" t="s">
        <v>186</v>
      </c>
      <c r="Z22" s="212"/>
      <c r="AA22" s="212"/>
      <c r="AB22" s="212"/>
      <c r="AC22" s="212"/>
      <c r="AD22" s="212"/>
      <c r="AE22" s="212"/>
      <c r="AF22" s="212"/>
      <c r="AG22" s="212" t="s">
        <v>187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1" t="s">
        <v>204</v>
      </c>
      <c r="D23" s="239"/>
      <c r="E23" s="239"/>
      <c r="F23" s="239"/>
      <c r="G23" s="239"/>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189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40">
        <v>9</v>
      </c>
      <c r="B24" s="241" t="s">
        <v>209</v>
      </c>
      <c r="C24" s="252" t="s">
        <v>210</v>
      </c>
      <c r="D24" s="242" t="s">
        <v>211</v>
      </c>
      <c r="E24" s="243">
        <v>3389.2</v>
      </c>
      <c r="F24" s="244">
        <v>318</v>
      </c>
      <c r="G24" s="245">
        <f>ROUND(E24*F24,2)</f>
        <v>1077765.6000000001</v>
      </c>
      <c r="H24" s="244">
        <v>0</v>
      </c>
      <c r="I24" s="245">
        <f>ROUND(E24*H24,2)</f>
        <v>0</v>
      </c>
      <c r="J24" s="244">
        <v>318</v>
      </c>
      <c r="K24" s="245">
        <f>ROUND(E24*J24,2)</f>
        <v>1077765.6000000001</v>
      </c>
      <c r="L24" s="245">
        <v>12</v>
      </c>
      <c r="M24" s="245">
        <f>G24*(1+L24/100)</f>
        <v>1207097.4720000003</v>
      </c>
      <c r="N24" s="243">
        <v>0</v>
      </c>
      <c r="O24" s="243">
        <f>ROUND(E24*N24,2)</f>
        <v>0</v>
      </c>
      <c r="P24" s="243">
        <v>0</v>
      </c>
      <c r="Q24" s="243">
        <f>ROUND(E24*P24,2)</f>
        <v>0</v>
      </c>
      <c r="R24" s="245" t="s">
        <v>183</v>
      </c>
      <c r="S24" s="245" t="s">
        <v>184</v>
      </c>
      <c r="T24" s="246" t="s">
        <v>184</v>
      </c>
      <c r="U24" s="222">
        <v>0</v>
      </c>
      <c r="V24" s="222">
        <f>ROUND(E24*U24,2)</f>
        <v>0</v>
      </c>
      <c r="W24" s="222"/>
      <c r="X24" s="222" t="s">
        <v>185</v>
      </c>
      <c r="Y24" s="222" t="s">
        <v>186</v>
      </c>
      <c r="Z24" s="212"/>
      <c r="AA24" s="212"/>
      <c r="AB24" s="212"/>
      <c r="AC24" s="212"/>
      <c r="AD24" s="212"/>
      <c r="AE24" s="212"/>
      <c r="AF24" s="212"/>
      <c r="AG24" s="212" t="s">
        <v>187</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ht="22.5" outlineLevel="1" x14ac:dyDescent="0.2">
      <c r="A25" s="231">
        <v>10</v>
      </c>
      <c r="B25" s="232" t="s">
        <v>212</v>
      </c>
      <c r="C25" s="250" t="s">
        <v>213</v>
      </c>
      <c r="D25" s="233" t="s">
        <v>182</v>
      </c>
      <c r="E25" s="234">
        <v>11.22</v>
      </c>
      <c r="F25" s="235">
        <v>16530</v>
      </c>
      <c r="G25" s="236">
        <f>ROUND(E25*F25,2)</f>
        <v>185466.6</v>
      </c>
      <c r="H25" s="235">
        <v>0</v>
      </c>
      <c r="I25" s="236">
        <f>ROUND(E25*H25,2)</f>
        <v>0</v>
      </c>
      <c r="J25" s="235">
        <v>16530</v>
      </c>
      <c r="K25" s="236">
        <f>ROUND(E25*J25,2)</f>
        <v>185466.6</v>
      </c>
      <c r="L25" s="236">
        <v>12</v>
      </c>
      <c r="M25" s="236">
        <f>G25*(1+L25/100)</f>
        <v>207722.59200000003</v>
      </c>
      <c r="N25" s="234">
        <v>0</v>
      </c>
      <c r="O25" s="234">
        <f>ROUND(E25*N25,2)</f>
        <v>0</v>
      </c>
      <c r="P25" s="234">
        <v>0</v>
      </c>
      <c r="Q25" s="234">
        <f>ROUND(E25*P25,2)</f>
        <v>0</v>
      </c>
      <c r="R25" s="236" t="s">
        <v>183</v>
      </c>
      <c r="S25" s="236" t="s">
        <v>184</v>
      </c>
      <c r="T25" s="237" t="s">
        <v>184</v>
      </c>
      <c r="U25" s="222">
        <v>30.21</v>
      </c>
      <c r="V25" s="222">
        <f>ROUND(E25*U25,2)</f>
        <v>338.96</v>
      </c>
      <c r="W25" s="222"/>
      <c r="X25" s="222" t="s">
        <v>185</v>
      </c>
      <c r="Y25" s="222" t="s">
        <v>186</v>
      </c>
      <c r="Z25" s="212"/>
      <c r="AA25" s="212"/>
      <c r="AB25" s="212"/>
      <c r="AC25" s="212"/>
      <c r="AD25" s="212"/>
      <c r="AE25" s="212"/>
      <c r="AF25" s="212"/>
      <c r="AG25" s="212" t="s">
        <v>187</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ht="22.5" outlineLevel="2" x14ac:dyDescent="0.2">
      <c r="A26" s="219"/>
      <c r="B26" s="220"/>
      <c r="C26" s="251" t="s">
        <v>214</v>
      </c>
      <c r="D26" s="239"/>
      <c r="E26" s="239"/>
      <c r="F26" s="239"/>
      <c r="G26" s="239"/>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189</v>
      </c>
      <c r="AH26" s="212"/>
      <c r="AI26" s="212"/>
      <c r="AJ26" s="212"/>
      <c r="AK26" s="212"/>
      <c r="AL26" s="212"/>
      <c r="AM26" s="212"/>
      <c r="AN26" s="212"/>
      <c r="AO26" s="212"/>
      <c r="AP26" s="212"/>
      <c r="AQ26" s="212"/>
      <c r="AR26" s="212"/>
      <c r="AS26" s="212"/>
      <c r="AT26" s="212"/>
      <c r="AU26" s="212"/>
      <c r="AV26" s="212"/>
      <c r="AW26" s="212"/>
      <c r="AX26" s="212"/>
      <c r="AY26" s="212"/>
      <c r="AZ26" s="212"/>
      <c r="BA26" s="238" t="str">
        <f>C26</f>
        <v>korytech vodotečí, melioračních kanálech s přemístěním suti na hromady na vzdálenost do 20 m nebo s naložením na dopravní prostředek,</v>
      </c>
      <c r="BB26" s="212"/>
      <c r="BC26" s="212"/>
      <c r="BD26" s="212"/>
      <c r="BE26" s="212"/>
      <c r="BF26" s="212"/>
      <c r="BG26" s="212"/>
      <c r="BH26" s="212"/>
    </row>
    <row r="27" spans="1:60" x14ac:dyDescent="0.2">
      <c r="A27" s="224" t="s">
        <v>178</v>
      </c>
      <c r="B27" s="225" t="s">
        <v>76</v>
      </c>
      <c r="C27" s="249" t="s">
        <v>77</v>
      </c>
      <c r="D27" s="226"/>
      <c r="E27" s="227"/>
      <c r="F27" s="228"/>
      <c r="G27" s="228">
        <f>SUMIF(AG28:AG31,"&lt;&gt;NOR",G28:G31)</f>
        <v>44676</v>
      </c>
      <c r="H27" s="228"/>
      <c r="I27" s="228">
        <f>SUM(I28:I31)</f>
        <v>5050.1400000000003</v>
      </c>
      <c r="J27" s="228"/>
      <c r="K27" s="228">
        <f>SUM(K28:K31)</f>
        <v>39625.86</v>
      </c>
      <c r="L27" s="228"/>
      <c r="M27" s="228">
        <f>SUM(M28:M31)</f>
        <v>50037.120000000003</v>
      </c>
      <c r="N27" s="227"/>
      <c r="O27" s="227">
        <f>SUM(O28:O31)</f>
        <v>0.55000000000000004</v>
      </c>
      <c r="P27" s="227"/>
      <c r="Q27" s="227">
        <f>SUM(Q28:Q31)</f>
        <v>0</v>
      </c>
      <c r="R27" s="228"/>
      <c r="S27" s="228"/>
      <c r="T27" s="229"/>
      <c r="U27" s="223"/>
      <c r="V27" s="223">
        <f>SUM(V28:V31)</f>
        <v>66.430000000000007</v>
      </c>
      <c r="W27" s="223"/>
      <c r="X27" s="223"/>
      <c r="Y27" s="223"/>
      <c r="AG27" t="s">
        <v>179</v>
      </c>
    </row>
    <row r="28" spans="1:60" outlineLevel="1" x14ac:dyDescent="0.2">
      <c r="A28" s="231">
        <v>11</v>
      </c>
      <c r="B28" s="232" t="s">
        <v>215</v>
      </c>
      <c r="C28" s="250" t="s">
        <v>216</v>
      </c>
      <c r="D28" s="233" t="s">
        <v>217</v>
      </c>
      <c r="E28" s="234">
        <v>73</v>
      </c>
      <c r="F28" s="235">
        <v>484</v>
      </c>
      <c r="G28" s="236">
        <f>ROUND(E28*F28,2)</f>
        <v>35332</v>
      </c>
      <c r="H28" s="235">
        <v>69.180000000000007</v>
      </c>
      <c r="I28" s="236">
        <f>ROUND(E28*H28,2)</f>
        <v>5050.1400000000003</v>
      </c>
      <c r="J28" s="235">
        <v>414.82</v>
      </c>
      <c r="K28" s="236">
        <f>ROUND(E28*J28,2)</f>
        <v>30281.86</v>
      </c>
      <c r="L28" s="236">
        <v>12</v>
      </c>
      <c r="M28" s="236">
        <f>G28*(1+L28/100)</f>
        <v>39571.840000000004</v>
      </c>
      <c r="N28" s="234">
        <v>7.5399999999999998E-3</v>
      </c>
      <c r="O28" s="234">
        <f>ROUND(E28*N28,2)</f>
        <v>0.55000000000000004</v>
      </c>
      <c r="P28" s="234">
        <v>0</v>
      </c>
      <c r="Q28" s="234">
        <f>ROUND(E28*P28,2)</f>
        <v>0</v>
      </c>
      <c r="R28" s="236" t="s">
        <v>218</v>
      </c>
      <c r="S28" s="236" t="s">
        <v>184</v>
      </c>
      <c r="T28" s="237" t="s">
        <v>184</v>
      </c>
      <c r="U28" s="222">
        <v>0.68</v>
      </c>
      <c r="V28" s="222">
        <f>ROUND(E28*U28,2)</f>
        <v>49.64</v>
      </c>
      <c r="W28" s="222"/>
      <c r="X28" s="222" t="s">
        <v>185</v>
      </c>
      <c r="Y28" s="222" t="s">
        <v>186</v>
      </c>
      <c r="Z28" s="212"/>
      <c r="AA28" s="212"/>
      <c r="AB28" s="212"/>
      <c r="AC28" s="212"/>
      <c r="AD28" s="212"/>
      <c r="AE28" s="212"/>
      <c r="AF28" s="212"/>
      <c r="AG28" s="212" t="s">
        <v>187</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51" t="s">
        <v>219</v>
      </c>
      <c r="D29" s="239"/>
      <c r="E29" s="239"/>
      <c r="F29" s="239"/>
      <c r="G29" s="239"/>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189</v>
      </c>
      <c r="AH29" s="212"/>
      <c r="AI29" s="212"/>
      <c r="AJ29" s="212"/>
      <c r="AK29" s="212"/>
      <c r="AL29" s="212"/>
      <c r="AM29" s="212"/>
      <c r="AN29" s="212"/>
      <c r="AO29" s="212"/>
      <c r="AP29" s="212"/>
      <c r="AQ29" s="212"/>
      <c r="AR29" s="212"/>
      <c r="AS29" s="212"/>
      <c r="AT29" s="212"/>
      <c r="AU29" s="212"/>
      <c r="AV29" s="212"/>
      <c r="AW29" s="212"/>
      <c r="AX29" s="212"/>
      <c r="AY29" s="212"/>
      <c r="AZ29" s="212"/>
      <c r="BA29" s="238" t="str">
        <f>C29</f>
        <v>výšky do 4 m se zesílením dna bednění podle hodnoty zatížení betonovou směsí a výztuží. Bez pomocného lešení.</v>
      </c>
      <c r="BB29" s="212"/>
      <c r="BC29" s="212"/>
      <c r="BD29" s="212"/>
      <c r="BE29" s="212"/>
      <c r="BF29" s="212"/>
      <c r="BG29" s="212"/>
      <c r="BH29" s="212"/>
    </row>
    <row r="30" spans="1:60" outlineLevel="1" x14ac:dyDescent="0.2">
      <c r="A30" s="231">
        <v>12</v>
      </c>
      <c r="B30" s="232" t="s">
        <v>220</v>
      </c>
      <c r="C30" s="250" t="s">
        <v>221</v>
      </c>
      <c r="D30" s="233" t="s">
        <v>217</v>
      </c>
      <c r="E30" s="234">
        <v>73</v>
      </c>
      <c r="F30" s="235">
        <v>128</v>
      </c>
      <c r="G30" s="236">
        <f>ROUND(E30*F30,2)</f>
        <v>9344</v>
      </c>
      <c r="H30" s="235">
        <v>0</v>
      </c>
      <c r="I30" s="236">
        <f>ROUND(E30*H30,2)</f>
        <v>0</v>
      </c>
      <c r="J30" s="235">
        <v>128</v>
      </c>
      <c r="K30" s="236">
        <f>ROUND(E30*J30,2)</f>
        <v>9344</v>
      </c>
      <c r="L30" s="236">
        <v>12</v>
      </c>
      <c r="M30" s="236">
        <f>G30*(1+L30/100)</f>
        <v>10465.280000000001</v>
      </c>
      <c r="N30" s="234">
        <v>0</v>
      </c>
      <c r="O30" s="234">
        <f>ROUND(E30*N30,2)</f>
        <v>0</v>
      </c>
      <c r="P30" s="234">
        <v>0</v>
      </c>
      <c r="Q30" s="234">
        <f>ROUND(E30*P30,2)</f>
        <v>0</v>
      </c>
      <c r="R30" s="236" t="s">
        <v>218</v>
      </c>
      <c r="S30" s="236" t="s">
        <v>184</v>
      </c>
      <c r="T30" s="237" t="s">
        <v>184</v>
      </c>
      <c r="U30" s="222">
        <v>0.23</v>
      </c>
      <c r="V30" s="222">
        <f>ROUND(E30*U30,2)</f>
        <v>16.79</v>
      </c>
      <c r="W30" s="222"/>
      <c r="X30" s="222" t="s">
        <v>185</v>
      </c>
      <c r="Y30" s="222" t="s">
        <v>186</v>
      </c>
      <c r="Z30" s="212"/>
      <c r="AA30" s="212"/>
      <c r="AB30" s="212"/>
      <c r="AC30" s="212"/>
      <c r="AD30" s="212"/>
      <c r="AE30" s="212"/>
      <c r="AF30" s="212"/>
      <c r="AG30" s="212" t="s">
        <v>187</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2" x14ac:dyDescent="0.2">
      <c r="A31" s="219"/>
      <c r="B31" s="220"/>
      <c r="C31" s="251" t="s">
        <v>219</v>
      </c>
      <c r="D31" s="239"/>
      <c r="E31" s="239"/>
      <c r="F31" s="239"/>
      <c r="G31" s="239"/>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189</v>
      </c>
      <c r="AH31" s="212"/>
      <c r="AI31" s="212"/>
      <c r="AJ31" s="212"/>
      <c r="AK31" s="212"/>
      <c r="AL31" s="212"/>
      <c r="AM31" s="212"/>
      <c r="AN31" s="212"/>
      <c r="AO31" s="212"/>
      <c r="AP31" s="212"/>
      <c r="AQ31" s="212"/>
      <c r="AR31" s="212"/>
      <c r="AS31" s="212"/>
      <c r="AT31" s="212"/>
      <c r="AU31" s="212"/>
      <c r="AV31" s="212"/>
      <c r="AW31" s="212"/>
      <c r="AX31" s="212"/>
      <c r="AY31" s="212"/>
      <c r="AZ31" s="212"/>
      <c r="BA31" s="238" t="str">
        <f>C31</f>
        <v>výšky do 4 m se zesílením dna bednění podle hodnoty zatížení betonovou směsí a výztuží. Bez pomocného lešení.</v>
      </c>
      <c r="BB31" s="212"/>
      <c r="BC31" s="212"/>
      <c r="BD31" s="212"/>
      <c r="BE31" s="212"/>
      <c r="BF31" s="212"/>
      <c r="BG31" s="212"/>
      <c r="BH31" s="212"/>
    </row>
    <row r="32" spans="1:60" x14ac:dyDescent="0.2">
      <c r="A32" s="224" t="s">
        <v>178</v>
      </c>
      <c r="B32" s="225" t="s">
        <v>88</v>
      </c>
      <c r="C32" s="249" t="s">
        <v>89</v>
      </c>
      <c r="D32" s="226"/>
      <c r="E32" s="227"/>
      <c r="F32" s="228"/>
      <c r="G32" s="228">
        <f>SUMIF(AG33:AG33,"&lt;&gt;NOR",G33:G33)</f>
        <v>60053.61</v>
      </c>
      <c r="H32" s="228"/>
      <c r="I32" s="228">
        <f>SUM(I33:I33)</f>
        <v>4221.28</v>
      </c>
      <c r="J32" s="228"/>
      <c r="K32" s="228">
        <f>SUM(K33:K33)</f>
        <v>55832.34</v>
      </c>
      <c r="L32" s="228"/>
      <c r="M32" s="228">
        <f>SUM(M33:M33)</f>
        <v>67260.0432</v>
      </c>
      <c r="N32" s="227"/>
      <c r="O32" s="227">
        <f>SUM(O33:O33)</f>
        <v>0.02</v>
      </c>
      <c r="P32" s="227"/>
      <c r="Q32" s="227">
        <f>SUM(Q33:Q33)</f>
        <v>0</v>
      </c>
      <c r="R32" s="228"/>
      <c r="S32" s="228"/>
      <c r="T32" s="229"/>
      <c r="U32" s="223"/>
      <c r="V32" s="223">
        <f>SUM(V33:V33)</f>
        <v>87.61</v>
      </c>
      <c r="W32" s="223"/>
      <c r="X32" s="223"/>
      <c r="Y32" s="223"/>
      <c r="AG32" t="s">
        <v>179</v>
      </c>
    </row>
    <row r="33" spans="1:60" outlineLevel="1" x14ac:dyDescent="0.2">
      <c r="A33" s="240">
        <v>13</v>
      </c>
      <c r="B33" s="241" t="s">
        <v>222</v>
      </c>
      <c r="C33" s="252" t="s">
        <v>223</v>
      </c>
      <c r="D33" s="242" t="s">
        <v>217</v>
      </c>
      <c r="E33" s="243">
        <v>796.46699999999998</v>
      </c>
      <c r="F33" s="244">
        <v>75.400000000000006</v>
      </c>
      <c r="G33" s="245">
        <f>ROUND(E33*F33,2)</f>
        <v>60053.61</v>
      </c>
      <c r="H33" s="244">
        <v>5.3</v>
      </c>
      <c r="I33" s="245">
        <f>ROUND(E33*H33,2)</f>
        <v>4221.28</v>
      </c>
      <c r="J33" s="244">
        <v>70.099999999999994</v>
      </c>
      <c r="K33" s="245">
        <f>ROUND(E33*J33,2)</f>
        <v>55832.34</v>
      </c>
      <c r="L33" s="245">
        <v>12</v>
      </c>
      <c r="M33" s="245">
        <f>G33*(1+L33/100)</f>
        <v>67260.0432</v>
      </c>
      <c r="N33" s="243">
        <v>2.0000000000000002E-5</v>
      </c>
      <c r="O33" s="243">
        <f>ROUND(E33*N33,2)</f>
        <v>0.02</v>
      </c>
      <c r="P33" s="243">
        <v>0</v>
      </c>
      <c r="Q33" s="243">
        <f>ROUND(E33*P33,2)</f>
        <v>0</v>
      </c>
      <c r="R33" s="245" t="s">
        <v>218</v>
      </c>
      <c r="S33" s="245" t="s">
        <v>184</v>
      </c>
      <c r="T33" s="246" t="s">
        <v>184</v>
      </c>
      <c r="U33" s="222">
        <v>0.11</v>
      </c>
      <c r="V33" s="222">
        <f>ROUND(E33*U33,2)</f>
        <v>87.61</v>
      </c>
      <c r="W33" s="222"/>
      <c r="X33" s="222" t="s">
        <v>185</v>
      </c>
      <c r="Y33" s="222" t="s">
        <v>186</v>
      </c>
      <c r="Z33" s="212"/>
      <c r="AA33" s="212"/>
      <c r="AB33" s="212"/>
      <c r="AC33" s="212"/>
      <c r="AD33" s="212"/>
      <c r="AE33" s="212"/>
      <c r="AF33" s="212"/>
      <c r="AG33" s="212" t="s">
        <v>187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x14ac:dyDescent="0.2">
      <c r="A34" s="224" t="s">
        <v>178</v>
      </c>
      <c r="B34" s="225" t="s">
        <v>92</v>
      </c>
      <c r="C34" s="249" t="s">
        <v>93</v>
      </c>
      <c r="D34" s="226"/>
      <c r="E34" s="227"/>
      <c r="F34" s="228"/>
      <c r="G34" s="228">
        <f>SUMIF(AG35:AG36,"&lt;&gt;NOR",G35:G36)</f>
        <v>863992.8</v>
      </c>
      <c r="H34" s="228"/>
      <c r="I34" s="228">
        <f>SUM(I35:I36)</f>
        <v>0</v>
      </c>
      <c r="J34" s="228"/>
      <c r="K34" s="228">
        <f>SUM(K35:K36)</f>
        <v>863992.8</v>
      </c>
      <c r="L34" s="228"/>
      <c r="M34" s="228">
        <f>SUM(M35:M36)</f>
        <v>967671.9360000001</v>
      </c>
      <c r="N34" s="227"/>
      <c r="O34" s="227">
        <f>SUM(O35:O36)</f>
        <v>0</v>
      </c>
      <c r="P34" s="227"/>
      <c r="Q34" s="227">
        <f>SUM(Q35:Q36)</f>
        <v>0</v>
      </c>
      <c r="R34" s="228"/>
      <c r="S34" s="228"/>
      <c r="T34" s="229"/>
      <c r="U34" s="223"/>
      <c r="V34" s="223">
        <f>SUM(V35:V36)</f>
        <v>0</v>
      </c>
      <c r="W34" s="223"/>
      <c r="X34" s="223"/>
      <c r="Y34" s="223"/>
      <c r="AG34" t="s">
        <v>179</v>
      </c>
    </row>
    <row r="35" spans="1:60" ht="22.5" outlineLevel="1" x14ac:dyDescent="0.2">
      <c r="A35" s="231">
        <v>14</v>
      </c>
      <c r="B35" s="232" t="s">
        <v>224</v>
      </c>
      <c r="C35" s="250" t="s">
        <v>225</v>
      </c>
      <c r="D35" s="233" t="s">
        <v>217</v>
      </c>
      <c r="E35" s="234">
        <v>436.36</v>
      </c>
      <c r="F35" s="235">
        <v>1980</v>
      </c>
      <c r="G35" s="236">
        <f>ROUND(E35*F35,2)</f>
        <v>863992.8</v>
      </c>
      <c r="H35" s="235">
        <v>0</v>
      </c>
      <c r="I35" s="236">
        <f>ROUND(E35*H35,2)</f>
        <v>0</v>
      </c>
      <c r="J35" s="235">
        <v>1980</v>
      </c>
      <c r="K35" s="236">
        <f>ROUND(E35*J35,2)</f>
        <v>863992.8</v>
      </c>
      <c r="L35" s="236">
        <v>12</v>
      </c>
      <c r="M35" s="236">
        <f>G35*(1+L35/100)</f>
        <v>967671.9360000001</v>
      </c>
      <c r="N35" s="234">
        <v>0</v>
      </c>
      <c r="O35" s="234">
        <f>ROUND(E35*N35,2)</f>
        <v>0</v>
      </c>
      <c r="P35" s="234">
        <v>0</v>
      </c>
      <c r="Q35" s="234">
        <f>ROUND(E35*P35,2)</f>
        <v>0</v>
      </c>
      <c r="R35" s="236"/>
      <c r="S35" s="236" t="s">
        <v>200</v>
      </c>
      <c r="T35" s="237" t="s">
        <v>201</v>
      </c>
      <c r="U35" s="222">
        <v>0</v>
      </c>
      <c r="V35" s="222">
        <f>ROUND(E35*U35,2)</f>
        <v>0</v>
      </c>
      <c r="W35" s="222"/>
      <c r="X35" s="222" t="s">
        <v>185</v>
      </c>
      <c r="Y35" s="222" t="s">
        <v>186</v>
      </c>
      <c r="Z35" s="212"/>
      <c r="AA35" s="212"/>
      <c r="AB35" s="212"/>
      <c r="AC35" s="212"/>
      <c r="AD35" s="212"/>
      <c r="AE35" s="212"/>
      <c r="AF35" s="212"/>
      <c r="AG35" s="212" t="s">
        <v>187</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19"/>
      <c r="B36" s="220"/>
      <c r="C36" s="253" t="s">
        <v>226</v>
      </c>
      <c r="D36" s="247"/>
      <c r="E36" s="247"/>
      <c r="F36" s="247"/>
      <c r="G36" s="247"/>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227</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x14ac:dyDescent="0.2">
      <c r="A37" s="224" t="s">
        <v>178</v>
      </c>
      <c r="B37" s="225" t="s">
        <v>94</v>
      </c>
      <c r="C37" s="249" t="s">
        <v>95</v>
      </c>
      <c r="D37" s="226"/>
      <c r="E37" s="227"/>
      <c r="F37" s="228"/>
      <c r="G37" s="228">
        <f>SUMIF(AG38:AG38,"&lt;&gt;NOR",G38:G38)</f>
        <v>495408.64000000001</v>
      </c>
      <c r="H37" s="228"/>
      <c r="I37" s="228">
        <f>SUM(I38:I38)</f>
        <v>176868.61</v>
      </c>
      <c r="J37" s="228"/>
      <c r="K37" s="228">
        <f>SUM(K38:K38)</f>
        <v>318540.03000000003</v>
      </c>
      <c r="L37" s="228"/>
      <c r="M37" s="228">
        <f>SUM(M38:M38)</f>
        <v>554857.67680000002</v>
      </c>
      <c r="N37" s="227"/>
      <c r="O37" s="227">
        <f>SUM(O38:O38)</f>
        <v>13.06</v>
      </c>
      <c r="P37" s="227"/>
      <c r="Q37" s="227">
        <f>SUM(Q38:Q38)</f>
        <v>0</v>
      </c>
      <c r="R37" s="228"/>
      <c r="S37" s="228"/>
      <c r="T37" s="229"/>
      <c r="U37" s="223"/>
      <c r="V37" s="223">
        <f>SUM(V38:V38)</f>
        <v>573.75</v>
      </c>
      <c r="W37" s="223"/>
      <c r="X37" s="223"/>
      <c r="Y37" s="223"/>
      <c r="AG37" t="s">
        <v>179</v>
      </c>
    </row>
    <row r="38" spans="1:60" outlineLevel="1" x14ac:dyDescent="0.2">
      <c r="A38" s="240">
        <v>15</v>
      </c>
      <c r="B38" s="241" t="s">
        <v>228</v>
      </c>
      <c r="C38" s="252" t="s">
        <v>229</v>
      </c>
      <c r="D38" s="242" t="s">
        <v>217</v>
      </c>
      <c r="E38" s="243">
        <v>2206.7199999999998</v>
      </c>
      <c r="F38" s="244">
        <v>224.5</v>
      </c>
      <c r="G38" s="245">
        <f>ROUND(E38*F38,2)</f>
        <v>495408.64000000001</v>
      </c>
      <c r="H38" s="244">
        <v>80.150000000000006</v>
      </c>
      <c r="I38" s="245">
        <f>ROUND(E38*H38,2)</f>
        <v>176868.61</v>
      </c>
      <c r="J38" s="244">
        <v>144.35</v>
      </c>
      <c r="K38" s="245">
        <f>ROUND(E38*J38,2)</f>
        <v>318540.03000000003</v>
      </c>
      <c r="L38" s="245">
        <v>12</v>
      </c>
      <c r="M38" s="245">
        <f>G38*(1+L38/100)</f>
        <v>554857.67680000002</v>
      </c>
      <c r="N38" s="243">
        <v>5.9199999999999999E-3</v>
      </c>
      <c r="O38" s="243">
        <f>ROUND(E38*N38,2)</f>
        <v>13.06</v>
      </c>
      <c r="P38" s="243">
        <v>0</v>
      </c>
      <c r="Q38" s="243">
        <f>ROUND(E38*P38,2)</f>
        <v>0</v>
      </c>
      <c r="R38" s="245" t="s">
        <v>230</v>
      </c>
      <c r="S38" s="245" t="s">
        <v>184</v>
      </c>
      <c r="T38" s="246" t="s">
        <v>184</v>
      </c>
      <c r="U38" s="222">
        <v>0.26</v>
      </c>
      <c r="V38" s="222">
        <f>ROUND(E38*U38,2)</f>
        <v>573.75</v>
      </c>
      <c r="W38" s="222"/>
      <c r="X38" s="222" t="s">
        <v>185</v>
      </c>
      <c r="Y38" s="222" t="s">
        <v>186</v>
      </c>
      <c r="Z38" s="212"/>
      <c r="AA38" s="212"/>
      <c r="AB38" s="212"/>
      <c r="AC38" s="212"/>
      <c r="AD38" s="212"/>
      <c r="AE38" s="212"/>
      <c r="AF38" s="212"/>
      <c r="AG38" s="212" t="s">
        <v>187</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x14ac:dyDescent="0.2">
      <c r="A39" s="224" t="s">
        <v>178</v>
      </c>
      <c r="B39" s="225" t="s">
        <v>98</v>
      </c>
      <c r="C39" s="249" t="s">
        <v>99</v>
      </c>
      <c r="D39" s="226"/>
      <c r="E39" s="227"/>
      <c r="F39" s="228"/>
      <c r="G39" s="228">
        <f>SUMIF(AG40:AG89,"&lt;&gt;NOR",G40:G89)</f>
        <v>4336273.620000001</v>
      </c>
      <c r="H39" s="228"/>
      <c r="I39" s="228">
        <f>SUM(I40:I89)</f>
        <v>134277.19999999998</v>
      </c>
      <c r="J39" s="228"/>
      <c r="K39" s="228">
        <f>SUM(K40:K89)</f>
        <v>4201996.41</v>
      </c>
      <c r="L39" s="228"/>
      <c r="M39" s="228">
        <f>SUM(M40:M89)</f>
        <v>4856626.4544000011</v>
      </c>
      <c r="N39" s="227"/>
      <c r="O39" s="227">
        <f>SUM(O40:O89)</f>
        <v>0.73</v>
      </c>
      <c r="P39" s="227"/>
      <c r="Q39" s="227">
        <f>SUM(Q40:Q89)</f>
        <v>2094.2000000000003</v>
      </c>
      <c r="R39" s="228"/>
      <c r="S39" s="228"/>
      <c r="T39" s="229"/>
      <c r="U39" s="223"/>
      <c r="V39" s="223">
        <f>SUM(V40:V89)</f>
        <v>6653.3999999999987</v>
      </c>
      <c r="W39" s="223"/>
      <c r="X39" s="223"/>
      <c r="Y39" s="223"/>
      <c r="AG39" t="s">
        <v>179</v>
      </c>
    </row>
    <row r="40" spans="1:60" ht="22.5" outlineLevel="1" x14ac:dyDescent="0.2">
      <c r="A40" s="240">
        <v>16</v>
      </c>
      <c r="B40" s="241" t="s">
        <v>231</v>
      </c>
      <c r="C40" s="252" t="s">
        <v>232</v>
      </c>
      <c r="D40" s="242" t="s">
        <v>233</v>
      </c>
      <c r="E40" s="243">
        <v>1</v>
      </c>
      <c r="F40" s="244">
        <v>187000</v>
      </c>
      <c r="G40" s="245">
        <f>ROUND(E40*F40,2)</f>
        <v>187000</v>
      </c>
      <c r="H40" s="244">
        <v>0</v>
      </c>
      <c r="I40" s="245">
        <f>ROUND(E40*H40,2)</f>
        <v>0</v>
      </c>
      <c r="J40" s="244">
        <v>187000</v>
      </c>
      <c r="K40" s="245">
        <f>ROUND(E40*J40,2)</f>
        <v>187000</v>
      </c>
      <c r="L40" s="245">
        <v>12</v>
      </c>
      <c r="M40" s="245">
        <f>G40*(1+L40/100)</f>
        <v>209440.00000000003</v>
      </c>
      <c r="N40" s="243">
        <v>0</v>
      </c>
      <c r="O40" s="243">
        <f>ROUND(E40*N40,2)</f>
        <v>0</v>
      </c>
      <c r="P40" s="243">
        <v>0</v>
      </c>
      <c r="Q40" s="243">
        <f>ROUND(E40*P40,2)</f>
        <v>0</v>
      </c>
      <c r="R40" s="245"/>
      <c r="S40" s="245" t="s">
        <v>200</v>
      </c>
      <c r="T40" s="246" t="s">
        <v>201</v>
      </c>
      <c r="U40" s="222">
        <v>0</v>
      </c>
      <c r="V40" s="222">
        <f>ROUND(E40*U40,2)</f>
        <v>0</v>
      </c>
      <c r="W40" s="222"/>
      <c r="X40" s="222" t="s">
        <v>185</v>
      </c>
      <c r="Y40" s="222" t="s">
        <v>186</v>
      </c>
      <c r="Z40" s="212"/>
      <c r="AA40" s="212"/>
      <c r="AB40" s="212"/>
      <c r="AC40" s="212"/>
      <c r="AD40" s="212"/>
      <c r="AE40" s="212"/>
      <c r="AF40" s="212"/>
      <c r="AG40" s="212" t="s">
        <v>187</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ht="22.5" outlineLevel="1" x14ac:dyDescent="0.2">
      <c r="A41" s="240">
        <v>17</v>
      </c>
      <c r="B41" s="241" t="s">
        <v>234</v>
      </c>
      <c r="C41" s="252" t="s">
        <v>235</v>
      </c>
      <c r="D41" s="242" t="s">
        <v>233</v>
      </c>
      <c r="E41" s="243">
        <v>1</v>
      </c>
      <c r="F41" s="244">
        <v>66000</v>
      </c>
      <c r="G41" s="245">
        <f>ROUND(E41*F41,2)</f>
        <v>66000</v>
      </c>
      <c r="H41" s="244">
        <v>0</v>
      </c>
      <c r="I41" s="245">
        <f>ROUND(E41*H41,2)</f>
        <v>0</v>
      </c>
      <c r="J41" s="244">
        <v>66000</v>
      </c>
      <c r="K41" s="245">
        <f>ROUND(E41*J41,2)</f>
        <v>66000</v>
      </c>
      <c r="L41" s="245">
        <v>12</v>
      </c>
      <c r="M41" s="245">
        <f>G41*(1+L41/100)</f>
        <v>73920</v>
      </c>
      <c r="N41" s="243">
        <v>0</v>
      </c>
      <c r="O41" s="243">
        <f>ROUND(E41*N41,2)</f>
        <v>0</v>
      </c>
      <c r="P41" s="243">
        <v>0</v>
      </c>
      <c r="Q41" s="243">
        <f>ROUND(E41*P41,2)</f>
        <v>0</v>
      </c>
      <c r="R41" s="245"/>
      <c r="S41" s="245" t="s">
        <v>200</v>
      </c>
      <c r="T41" s="246" t="s">
        <v>201</v>
      </c>
      <c r="U41" s="222">
        <v>0</v>
      </c>
      <c r="V41" s="222">
        <f>ROUND(E41*U41,2)</f>
        <v>0</v>
      </c>
      <c r="W41" s="222"/>
      <c r="X41" s="222" t="s">
        <v>185</v>
      </c>
      <c r="Y41" s="222" t="s">
        <v>186</v>
      </c>
      <c r="Z41" s="212"/>
      <c r="AA41" s="212"/>
      <c r="AB41" s="212"/>
      <c r="AC41" s="212"/>
      <c r="AD41" s="212"/>
      <c r="AE41" s="212"/>
      <c r="AF41" s="212"/>
      <c r="AG41" s="212" t="s">
        <v>187</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40">
        <v>18</v>
      </c>
      <c r="B42" s="241" t="s">
        <v>236</v>
      </c>
      <c r="C42" s="252" t="s">
        <v>237</v>
      </c>
      <c r="D42" s="242" t="s">
        <v>217</v>
      </c>
      <c r="E42" s="243">
        <v>30</v>
      </c>
      <c r="F42" s="244">
        <v>1600</v>
      </c>
      <c r="G42" s="245">
        <f>ROUND(E42*F42,2)</f>
        <v>48000</v>
      </c>
      <c r="H42" s="244">
        <v>0</v>
      </c>
      <c r="I42" s="245">
        <f>ROUND(E42*H42,2)</f>
        <v>0</v>
      </c>
      <c r="J42" s="244">
        <v>1600</v>
      </c>
      <c r="K42" s="245">
        <f>ROUND(E42*J42,2)</f>
        <v>48000</v>
      </c>
      <c r="L42" s="245">
        <v>12</v>
      </c>
      <c r="M42" s="245">
        <f>G42*(1+L42/100)</f>
        <v>53760.000000000007</v>
      </c>
      <c r="N42" s="243">
        <v>0</v>
      </c>
      <c r="O42" s="243">
        <f>ROUND(E42*N42,2)</f>
        <v>0</v>
      </c>
      <c r="P42" s="243">
        <v>0</v>
      </c>
      <c r="Q42" s="243">
        <f>ROUND(E42*P42,2)</f>
        <v>0</v>
      </c>
      <c r="R42" s="245"/>
      <c r="S42" s="245" t="s">
        <v>200</v>
      </c>
      <c r="T42" s="246" t="s">
        <v>201</v>
      </c>
      <c r="U42" s="222">
        <v>0</v>
      </c>
      <c r="V42" s="222">
        <f>ROUND(E42*U42,2)</f>
        <v>0</v>
      </c>
      <c r="W42" s="222"/>
      <c r="X42" s="222" t="s">
        <v>185</v>
      </c>
      <c r="Y42" s="222" t="s">
        <v>186</v>
      </c>
      <c r="Z42" s="212"/>
      <c r="AA42" s="212"/>
      <c r="AB42" s="212"/>
      <c r="AC42" s="212"/>
      <c r="AD42" s="212"/>
      <c r="AE42" s="212"/>
      <c r="AF42" s="212"/>
      <c r="AG42" s="212" t="s">
        <v>187</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ht="22.5" outlineLevel="1" x14ac:dyDescent="0.2">
      <c r="A43" s="240">
        <v>19</v>
      </c>
      <c r="B43" s="241" t="s">
        <v>238</v>
      </c>
      <c r="C43" s="252" t="s">
        <v>239</v>
      </c>
      <c r="D43" s="242" t="s">
        <v>240</v>
      </c>
      <c r="E43" s="243">
        <v>1</v>
      </c>
      <c r="F43" s="244">
        <v>10300</v>
      </c>
      <c r="G43" s="245">
        <f>ROUND(E43*F43,2)</f>
        <v>10300</v>
      </c>
      <c r="H43" s="244">
        <v>0</v>
      </c>
      <c r="I43" s="245">
        <f>ROUND(E43*H43,2)</f>
        <v>0</v>
      </c>
      <c r="J43" s="244">
        <v>10300</v>
      </c>
      <c r="K43" s="245">
        <f>ROUND(E43*J43,2)</f>
        <v>10300</v>
      </c>
      <c r="L43" s="245">
        <v>12</v>
      </c>
      <c r="M43" s="245">
        <f>G43*(1+L43/100)</f>
        <v>11536.000000000002</v>
      </c>
      <c r="N43" s="243">
        <v>0</v>
      </c>
      <c r="O43" s="243">
        <f>ROUND(E43*N43,2)</f>
        <v>0</v>
      </c>
      <c r="P43" s="243">
        <v>0</v>
      </c>
      <c r="Q43" s="243">
        <f>ROUND(E43*P43,2)</f>
        <v>0</v>
      </c>
      <c r="R43" s="245"/>
      <c r="S43" s="245" t="s">
        <v>200</v>
      </c>
      <c r="T43" s="246" t="s">
        <v>201</v>
      </c>
      <c r="U43" s="222">
        <v>0</v>
      </c>
      <c r="V43" s="222">
        <f>ROUND(E43*U43,2)</f>
        <v>0</v>
      </c>
      <c r="W43" s="222"/>
      <c r="X43" s="222" t="s">
        <v>185</v>
      </c>
      <c r="Y43" s="222" t="s">
        <v>186</v>
      </c>
      <c r="Z43" s="212"/>
      <c r="AA43" s="212"/>
      <c r="AB43" s="212"/>
      <c r="AC43" s="212"/>
      <c r="AD43" s="212"/>
      <c r="AE43" s="212"/>
      <c r="AF43" s="212"/>
      <c r="AG43" s="212" t="s">
        <v>187</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ht="22.5" outlineLevel="1" x14ac:dyDescent="0.2">
      <c r="A44" s="240">
        <v>20</v>
      </c>
      <c r="B44" s="241" t="s">
        <v>241</v>
      </c>
      <c r="C44" s="252" t="s">
        <v>242</v>
      </c>
      <c r="D44" s="242" t="s">
        <v>233</v>
      </c>
      <c r="E44" s="243">
        <v>1</v>
      </c>
      <c r="F44" s="244">
        <v>94000</v>
      </c>
      <c r="G44" s="245">
        <f>ROUND(E44*F44,2)</f>
        <v>94000</v>
      </c>
      <c r="H44" s="244">
        <v>0</v>
      </c>
      <c r="I44" s="245">
        <f>ROUND(E44*H44,2)</f>
        <v>0</v>
      </c>
      <c r="J44" s="244">
        <v>94000</v>
      </c>
      <c r="K44" s="245">
        <f>ROUND(E44*J44,2)</f>
        <v>94000</v>
      </c>
      <c r="L44" s="245">
        <v>12</v>
      </c>
      <c r="M44" s="245">
        <f>G44*(1+L44/100)</f>
        <v>105280.00000000001</v>
      </c>
      <c r="N44" s="243">
        <v>0</v>
      </c>
      <c r="O44" s="243">
        <f>ROUND(E44*N44,2)</f>
        <v>0</v>
      </c>
      <c r="P44" s="243">
        <v>0</v>
      </c>
      <c r="Q44" s="243">
        <f>ROUND(E44*P44,2)</f>
        <v>0</v>
      </c>
      <c r="R44" s="245"/>
      <c r="S44" s="245" t="s">
        <v>200</v>
      </c>
      <c r="T44" s="246" t="s">
        <v>201</v>
      </c>
      <c r="U44" s="222">
        <v>0</v>
      </c>
      <c r="V44" s="222">
        <f>ROUND(E44*U44,2)</f>
        <v>0</v>
      </c>
      <c r="W44" s="222"/>
      <c r="X44" s="222" t="s">
        <v>185</v>
      </c>
      <c r="Y44" s="222" t="s">
        <v>186</v>
      </c>
      <c r="Z44" s="212"/>
      <c r="AA44" s="212"/>
      <c r="AB44" s="212"/>
      <c r="AC44" s="212"/>
      <c r="AD44" s="212"/>
      <c r="AE44" s="212"/>
      <c r="AF44" s="212"/>
      <c r="AG44" s="212" t="s">
        <v>187</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40">
        <v>21</v>
      </c>
      <c r="B45" s="241" t="s">
        <v>243</v>
      </c>
      <c r="C45" s="252" t="s">
        <v>244</v>
      </c>
      <c r="D45" s="242" t="s">
        <v>245</v>
      </c>
      <c r="E45" s="243">
        <v>7.5</v>
      </c>
      <c r="F45" s="244">
        <v>105.5</v>
      </c>
      <c r="G45" s="245">
        <f>ROUND(E45*F45,2)</f>
        <v>791.25</v>
      </c>
      <c r="H45" s="244">
        <v>0</v>
      </c>
      <c r="I45" s="245">
        <f>ROUND(E45*H45,2)</f>
        <v>0</v>
      </c>
      <c r="J45" s="244">
        <v>105.5</v>
      </c>
      <c r="K45" s="245">
        <f>ROUND(E45*J45,2)</f>
        <v>791.25</v>
      </c>
      <c r="L45" s="245">
        <v>12</v>
      </c>
      <c r="M45" s="245">
        <f>G45*(1+L45/100)</f>
        <v>886.2</v>
      </c>
      <c r="N45" s="243">
        <v>0</v>
      </c>
      <c r="O45" s="243">
        <f>ROUND(E45*N45,2)</f>
        <v>0</v>
      </c>
      <c r="P45" s="243">
        <v>1.6E-2</v>
      </c>
      <c r="Q45" s="243">
        <f>ROUND(E45*P45,2)</f>
        <v>0.12</v>
      </c>
      <c r="R45" s="245" t="s">
        <v>246</v>
      </c>
      <c r="S45" s="245" t="s">
        <v>184</v>
      </c>
      <c r="T45" s="246" t="s">
        <v>184</v>
      </c>
      <c r="U45" s="222">
        <v>0.21</v>
      </c>
      <c r="V45" s="222">
        <f>ROUND(E45*U45,2)</f>
        <v>1.58</v>
      </c>
      <c r="W45" s="222"/>
      <c r="X45" s="222" t="s">
        <v>185</v>
      </c>
      <c r="Y45" s="222" t="s">
        <v>186</v>
      </c>
      <c r="Z45" s="212"/>
      <c r="AA45" s="212"/>
      <c r="AB45" s="212"/>
      <c r="AC45" s="212"/>
      <c r="AD45" s="212"/>
      <c r="AE45" s="212"/>
      <c r="AF45" s="212"/>
      <c r="AG45" s="212" t="s">
        <v>187</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40">
        <v>22</v>
      </c>
      <c r="B46" s="241" t="s">
        <v>247</v>
      </c>
      <c r="C46" s="252" t="s">
        <v>248</v>
      </c>
      <c r="D46" s="242" t="s">
        <v>245</v>
      </c>
      <c r="E46" s="243">
        <v>43.6</v>
      </c>
      <c r="F46" s="244">
        <v>276</v>
      </c>
      <c r="G46" s="245">
        <f>ROUND(E46*F46,2)</f>
        <v>12033.6</v>
      </c>
      <c r="H46" s="244">
        <v>0</v>
      </c>
      <c r="I46" s="245">
        <f>ROUND(E46*H46,2)</f>
        <v>0</v>
      </c>
      <c r="J46" s="244">
        <v>276</v>
      </c>
      <c r="K46" s="245">
        <f>ROUND(E46*J46,2)</f>
        <v>12033.6</v>
      </c>
      <c r="L46" s="245">
        <v>12</v>
      </c>
      <c r="M46" s="245">
        <f>G46*(1+L46/100)</f>
        <v>13477.632000000001</v>
      </c>
      <c r="N46" s="243">
        <v>0</v>
      </c>
      <c r="O46" s="243">
        <f>ROUND(E46*N46,2)</f>
        <v>0</v>
      </c>
      <c r="P46" s="243">
        <v>3.6999999999999998E-2</v>
      </c>
      <c r="Q46" s="243">
        <f>ROUND(E46*P46,2)</f>
        <v>1.61</v>
      </c>
      <c r="R46" s="245" t="s">
        <v>246</v>
      </c>
      <c r="S46" s="245" t="s">
        <v>184</v>
      </c>
      <c r="T46" s="246" t="s">
        <v>184</v>
      </c>
      <c r="U46" s="222">
        <v>0.55000000000000004</v>
      </c>
      <c r="V46" s="222">
        <f>ROUND(E46*U46,2)</f>
        <v>23.98</v>
      </c>
      <c r="W46" s="222"/>
      <c r="X46" s="222" t="s">
        <v>185</v>
      </c>
      <c r="Y46" s="222" t="s">
        <v>186</v>
      </c>
      <c r="Z46" s="212"/>
      <c r="AA46" s="212"/>
      <c r="AB46" s="212"/>
      <c r="AC46" s="212"/>
      <c r="AD46" s="212"/>
      <c r="AE46" s="212"/>
      <c r="AF46" s="212"/>
      <c r="AG46" s="212" t="s">
        <v>187</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ht="33.75" outlineLevel="1" x14ac:dyDescent="0.2">
      <c r="A47" s="240">
        <v>23</v>
      </c>
      <c r="B47" s="241" t="s">
        <v>249</v>
      </c>
      <c r="C47" s="252" t="s">
        <v>250</v>
      </c>
      <c r="D47" s="242" t="s">
        <v>217</v>
      </c>
      <c r="E47" s="243">
        <v>117.36199999999999</v>
      </c>
      <c r="F47" s="244">
        <v>511</v>
      </c>
      <c r="G47" s="245">
        <f>ROUND(E47*F47,2)</f>
        <v>59971.98</v>
      </c>
      <c r="H47" s="244">
        <v>34.17</v>
      </c>
      <c r="I47" s="245">
        <f>ROUND(E47*H47,2)</f>
        <v>4010.26</v>
      </c>
      <c r="J47" s="244">
        <v>476.83</v>
      </c>
      <c r="K47" s="245">
        <f>ROUND(E47*J47,2)</f>
        <v>55961.72</v>
      </c>
      <c r="L47" s="245">
        <v>12</v>
      </c>
      <c r="M47" s="245">
        <f>G47*(1+L47/100)</f>
        <v>67168.617600000012</v>
      </c>
      <c r="N47" s="243">
        <v>1.17E-3</v>
      </c>
      <c r="O47" s="243">
        <f>ROUND(E47*N47,2)</f>
        <v>0.14000000000000001</v>
      </c>
      <c r="P47" s="243">
        <v>7.5999999999999998E-2</v>
      </c>
      <c r="Q47" s="243">
        <f>ROUND(E47*P47,2)</f>
        <v>8.92</v>
      </c>
      <c r="R47" s="245" t="s">
        <v>246</v>
      </c>
      <c r="S47" s="245" t="s">
        <v>184</v>
      </c>
      <c r="T47" s="246" t="s">
        <v>184</v>
      </c>
      <c r="U47" s="222">
        <v>0.94</v>
      </c>
      <c r="V47" s="222">
        <f>ROUND(E47*U47,2)</f>
        <v>110.32</v>
      </c>
      <c r="W47" s="222"/>
      <c r="X47" s="222" t="s">
        <v>185</v>
      </c>
      <c r="Y47" s="222" t="s">
        <v>186</v>
      </c>
      <c r="Z47" s="212"/>
      <c r="AA47" s="212"/>
      <c r="AB47" s="212"/>
      <c r="AC47" s="212"/>
      <c r="AD47" s="212"/>
      <c r="AE47" s="212"/>
      <c r="AF47" s="212"/>
      <c r="AG47" s="212" t="s">
        <v>187</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33.75" outlineLevel="1" x14ac:dyDescent="0.2">
      <c r="A48" s="240">
        <v>24</v>
      </c>
      <c r="B48" s="241" t="s">
        <v>251</v>
      </c>
      <c r="C48" s="252" t="s">
        <v>252</v>
      </c>
      <c r="D48" s="242" t="s">
        <v>217</v>
      </c>
      <c r="E48" s="243">
        <v>28.05</v>
      </c>
      <c r="F48" s="244">
        <v>394.5</v>
      </c>
      <c r="G48" s="245">
        <f>ROUND(E48*F48,2)</f>
        <v>11065.73</v>
      </c>
      <c r="H48" s="244">
        <v>29.21</v>
      </c>
      <c r="I48" s="245">
        <f>ROUND(E48*H48,2)</f>
        <v>819.34</v>
      </c>
      <c r="J48" s="244">
        <v>365.29</v>
      </c>
      <c r="K48" s="245">
        <f>ROUND(E48*J48,2)</f>
        <v>10246.379999999999</v>
      </c>
      <c r="L48" s="245">
        <v>12</v>
      </c>
      <c r="M48" s="245">
        <f>G48*(1+L48/100)</f>
        <v>12393.617600000001</v>
      </c>
      <c r="N48" s="243">
        <v>1E-3</v>
      </c>
      <c r="O48" s="243">
        <f>ROUND(E48*N48,2)</f>
        <v>0.03</v>
      </c>
      <c r="P48" s="243">
        <v>6.3E-2</v>
      </c>
      <c r="Q48" s="243">
        <f>ROUND(E48*P48,2)</f>
        <v>1.77</v>
      </c>
      <c r="R48" s="245" t="s">
        <v>246</v>
      </c>
      <c r="S48" s="245" t="s">
        <v>184</v>
      </c>
      <c r="T48" s="246" t="s">
        <v>184</v>
      </c>
      <c r="U48" s="222">
        <v>0.72</v>
      </c>
      <c r="V48" s="222">
        <f>ROUND(E48*U48,2)</f>
        <v>20.2</v>
      </c>
      <c r="W48" s="222"/>
      <c r="X48" s="222" t="s">
        <v>185</v>
      </c>
      <c r="Y48" s="222" t="s">
        <v>186</v>
      </c>
      <c r="Z48" s="212"/>
      <c r="AA48" s="212"/>
      <c r="AB48" s="212"/>
      <c r="AC48" s="212"/>
      <c r="AD48" s="212"/>
      <c r="AE48" s="212"/>
      <c r="AF48" s="212"/>
      <c r="AG48" s="212" t="s">
        <v>187</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31">
        <v>25</v>
      </c>
      <c r="B49" s="232" t="s">
        <v>253</v>
      </c>
      <c r="C49" s="250" t="s">
        <v>254</v>
      </c>
      <c r="D49" s="233" t="s">
        <v>217</v>
      </c>
      <c r="E49" s="234">
        <v>9.24</v>
      </c>
      <c r="F49" s="235">
        <v>163.5</v>
      </c>
      <c r="G49" s="236">
        <f>ROUND(E49*F49,2)</f>
        <v>1510.74</v>
      </c>
      <c r="H49" s="235">
        <v>26.87</v>
      </c>
      <c r="I49" s="236">
        <f>ROUND(E49*H49,2)</f>
        <v>248.28</v>
      </c>
      <c r="J49" s="235">
        <v>136.63</v>
      </c>
      <c r="K49" s="236">
        <f>ROUND(E49*J49,2)</f>
        <v>1262.46</v>
      </c>
      <c r="L49" s="236">
        <v>12</v>
      </c>
      <c r="M49" s="236">
        <f>G49*(1+L49/100)</f>
        <v>1692.0288000000003</v>
      </c>
      <c r="N49" s="234">
        <v>9.2000000000000003E-4</v>
      </c>
      <c r="O49" s="234">
        <f>ROUND(E49*N49,2)</f>
        <v>0.01</v>
      </c>
      <c r="P49" s="234">
        <v>2.7E-2</v>
      </c>
      <c r="Q49" s="234">
        <f>ROUND(E49*P49,2)</f>
        <v>0.25</v>
      </c>
      <c r="R49" s="236" t="s">
        <v>246</v>
      </c>
      <c r="S49" s="236" t="s">
        <v>184</v>
      </c>
      <c r="T49" s="237" t="s">
        <v>184</v>
      </c>
      <c r="U49" s="222">
        <v>0.26300000000000001</v>
      </c>
      <c r="V49" s="222">
        <f>ROUND(E49*U49,2)</f>
        <v>2.4300000000000002</v>
      </c>
      <c r="W49" s="222"/>
      <c r="X49" s="222" t="s">
        <v>185</v>
      </c>
      <c r="Y49" s="222" t="s">
        <v>186</v>
      </c>
      <c r="Z49" s="212"/>
      <c r="AA49" s="212"/>
      <c r="AB49" s="212"/>
      <c r="AC49" s="212"/>
      <c r="AD49" s="212"/>
      <c r="AE49" s="212"/>
      <c r="AF49" s="212"/>
      <c r="AG49" s="212" t="s">
        <v>187</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2" x14ac:dyDescent="0.2">
      <c r="A50" s="219"/>
      <c r="B50" s="220"/>
      <c r="C50" s="251" t="s">
        <v>255</v>
      </c>
      <c r="D50" s="239"/>
      <c r="E50" s="239"/>
      <c r="F50" s="239"/>
      <c r="G50" s="239"/>
      <c r="H50" s="222"/>
      <c r="I50" s="222"/>
      <c r="J50" s="222"/>
      <c r="K50" s="222"/>
      <c r="L50" s="222"/>
      <c r="M50" s="222"/>
      <c r="N50" s="221"/>
      <c r="O50" s="221"/>
      <c r="P50" s="221"/>
      <c r="Q50" s="221"/>
      <c r="R50" s="222"/>
      <c r="S50" s="222"/>
      <c r="T50" s="222"/>
      <c r="U50" s="222"/>
      <c r="V50" s="222"/>
      <c r="W50" s="222"/>
      <c r="X50" s="222"/>
      <c r="Y50" s="222"/>
      <c r="Z50" s="212"/>
      <c r="AA50" s="212"/>
      <c r="AB50" s="212"/>
      <c r="AC50" s="212"/>
      <c r="AD50" s="212"/>
      <c r="AE50" s="212"/>
      <c r="AF50" s="212"/>
      <c r="AG50" s="212" t="s">
        <v>189</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40">
        <v>26</v>
      </c>
      <c r="B51" s="241" t="s">
        <v>256</v>
      </c>
      <c r="C51" s="252" t="s">
        <v>257</v>
      </c>
      <c r="D51" s="242" t="s">
        <v>217</v>
      </c>
      <c r="E51" s="243">
        <v>36.03</v>
      </c>
      <c r="F51" s="244">
        <v>180</v>
      </c>
      <c r="G51" s="245">
        <f>ROUND(E51*F51,2)</f>
        <v>6485.4</v>
      </c>
      <c r="H51" s="244">
        <v>0</v>
      </c>
      <c r="I51" s="245">
        <f>ROUND(E51*H51,2)</f>
        <v>0</v>
      </c>
      <c r="J51" s="244">
        <v>180</v>
      </c>
      <c r="K51" s="245">
        <f>ROUND(E51*J51,2)</f>
        <v>6485.4</v>
      </c>
      <c r="L51" s="245">
        <v>12</v>
      </c>
      <c r="M51" s="245">
        <f>G51*(1+L51/100)</f>
        <v>7263.6480000000001</v>
      </c>
      <c r="N51" s="243">
        <v>0</v>
      </c>
      <c r="O51" s="243">
        <f>ROUND(E51*N51,2)</f>
        <v>0</v>
      </c>
      <c r="P51" s="243">
        <v>8.7999999999999995E-2</v>
      </c>
      <c r="Q51" s="243">
        <f>ROUND(E51*P51,2)</f>
        <v>3.17</v>
      </c>
      <c r="R51" s="245"/>
      <c r="S51" s="245" t="s">
        <v>200</v>
      </c>
      <c r="T51" s="246" t="s">
        <v>201</v>
      </c>
      <c r="U51" s="222">
        <v>0.3</v>
      </c>
      <c r="V51" s="222">
        <f>ROUND(E51*U51,2)</f>
        <v>10.81</v>
      </c>
      <c r="W51" s="222"/>
      <c r="X51" s="222" t="s">
        <v>185</v>
      </c>
      <c r="Y51" s="222" t="s">
        <v>186</v>
      </c>
      <c r="Z51" s="212"/>
      <c r="AA51" s="212"/>
      <c r="AB51" s="212"/>
      <c r="AC51" s="212"/>
      <c r="AD51" s="212"/>
      <c r="AE51" s="212"/>
      <c r="AF51" s="212"/>
      <c r="AG51" s="212" t="s">
        <v>187</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ht="22.5" outlineLevel="1" x14ac:dyDescent="0.2">
      <c r="A52" s="231">
        <v>27</v>
      </c>
      <c r="B52" s="232" t="s">
        <v>258</v>
      </c>
      <c r="C52" s="250" t="s">
        <v>259</v>
      </c>
      <c r="D52" s="233" t="s">
        <v>217</v>
      </c>
      <c r="E52" s="234">
        <v>479.57</v>
      </c>
      <c r="F52" s="235">
        <v>150.5</v>
      </c>
      <c r="G52" s="236">
        <f>ROUND(E52*F52,2)</f>
        <v>72175.289999999994</v>
      </c>
      <c r="H52" s="235">
        <v>0</v>
      </c>
      <c r="I52" s="236">
        <f>ROUND(E52*H52,2)</f>
        <v>0</v>
      </c>
      <c r="J52" s="235">
        <v>150.5</v>
      </c>
      <c r="K52" s="236">
        <f>ROUND(E52*J52,2)</f>
        <v>72175.289999999994</v>
      </c>
      <c r="L52" s="236">
        <v>12</v>
      </c>
      <c r="M52" s="236">
        <f>G52*(1+L52/100)</f>
        <v>80836.324800000002</v>
      </c>
      <c r="N52" s="234">
        <v>0</v>
      </c>
      <c r="O52" s="234">
        <f>ROUND(E52*N52,2)</f>
        <v>0</v>
      </c>
      <c r="P52" s="234">
        <v>6.8000000000000005E-2</v>
      </c>
      <c r="Q52" s="234">
        <f>ROUND(E52*P52,2)</f>
        <v>32.61</v>
      </c>
      <c r="R52" s="236" t="s">
        <v>246</v>
      </c>
      <c r="S52" s="236" t="s">
        <v>184</v>
      </c>
      <c r="T52" s="237" t="s">
        <v>184</v>
      </c>
      <c r="U52" s="222">
        <v>0.3</v>
      </c>
      <c r="V52" s="222">
        <f>ROUND(E52*U52,2)</f>
        <v>143.87</v>
      </c>
      <c r="W52" s="222"/>
      <c r="X52" s="222" t="s">
        <v>185</v>
      </c>
      <c r="Y52" s="222" t="s">
        <v>186</v>
      </c>
      <c r="Z52" s="212"/>
      <c r="AA52" s="212"/>
      <c r="AB52" s="212"/>
      <c r="AC52" s="212"/>
      <c r="AD52" s="212"/>
      <c r="AE52" s="212"/>
      <c r="AF52" s="212"/>
      <c r="AG52" s="212" t="s">
        <v>187</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2" x14ac:dyDescent="0.2">
      <c r="A53" s="219"/>
      <c r="B53" s="220"/>
      <c r="C53" s="251" t="s">
        <v>260</v>
      </c>
      <c r="D53" s="239"/>
      <c r="E53" s="239"/>
      <c r="F53" s="239"/>
      <c r="G53" s="239"/>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189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ht="22.5" outlineLevel="1" x14ac:dyDescent="0.2">
      <c r="A54" s="231">
        <v>28</v>
      </c>
      <c r="B54" s="232" t="s">
        <v>261</v>
      </c>
      <c r="C54" s="250" t="s">
        <v>262</v>
      </c>
      <c r="D54" s="233" t="s">
        <v>217</v>
      </c>
      <c r="E54" s="234">
        <v>31.84</v>
      </c>
      <c r="F54" s="235">
        <v>196</v>
      </c>
      <c r="G54" s="236">
        <f>ROUND(E54*F54,2)</f>
        <v>6240.64</v>
      </c>
      <c r="H54" s="235">
        <v>0</v>
      </c>
      <c r="I54" s="236">
        <f>ROUND(E54*H54,2)</f>
        <v>0</v>
      </c>
      <c r="J54" s="235">
        <v>196</v>
      </c>
      <c r="K54" s="236">
        <f>ROUND(E54*J54,2)</f>
        <v>6240.64</v>
      </c>
      <c r="L54" s="236">
        <v>12</v>
      </c>
      <c r="M54" s="236">
        <f>G54*(1+L54/100)</f>
        <v>6989.5168000000012</v>
      </c>
      <c r="N54" s="234">
        <v>0</v>
      </c>
      <c r="O54" s="234">
        <f>ROUND(E54*N54,2)</f>
        <v>0</v>
      </c>
      <c r="P54" s="234">
        <v>8.8999999999999996E-2</v>
      </c>
      <c r="Q54" s="234">
        <f>ROUND(E54*P54,2)</f>
        <v>2.83</v>
      </c>
      <c r="R54" s="236" t="s">
        <v>246</v>
      </c>
      <c r="S54" s="236" t="s">
        <v>184</v>
      </c>
      <c r="T54" s="237" t="s">
        <v>184</v>
      </c>
      <c r="U54" s="222">
        <v>0.39</v>
      </c>
      <c r="V54" s="222">
        <f>ROUND(E54*U54,2)</f>
        <v>12.42</v>
      </c>
      <c r="W54" s="222"/>
      <c r="X54" s="222" t="s">
        <v>185</v>
      </c>
      <c r="Y54" s="222" t="s">
        <v>186</v>
      </c>
      <c r="Z54" s="212"/>
      <c r="AA54" s="212"/>
      <c r="AB54" s="212"/>
      <c r="AC54" s="212"/>
      <c r="AD54" s="212"/>
      <c r="AE54" s="212"/>
      <c r="AF54" s="212"/>
      <c r="AG54" s="212" t="s">
        <v>187</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2" x14ac:dyDescent="0.2">
      <c r="A55" s="219"/>
      <c r="B55" s="220"/>
      <c r="C55" s="251" t="s">
        <v>260</v>
      </c>
      <c r="D55" s="239"/>
      <c r="E55" s="239"/>
      <c r="F55" s="239"/>
      <c r="G55" s="239"/>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189</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40">
        <v>29</v>
      </c>
      <c r="B56" s="241" t="s">
        <v>263</v>
      </c>
      <c r="C56" s="252" t="s">
        <v>264</v>
      </c>
      <c r="D56" s="242" t="s">
        <v>182</v>
      </c>
      <c r="E56" s="243">
        <v>150.30000000000001</v>
      </c>
      <c r="F56" s="244">
        <v>482.5</v>
      </c>
      <c r="G56" s="245">
        <f>ROUND(E56*F56,2)</f>
        <v>72519.75</v>
      </c>
      <c r="H56" s="244">
        <v>0</v>
      </c>
      <c r="I56" s="245">
        <f>ROUND(E56*H56,2)</f>
        <v>0</v>
      </c>
      <c r="J56" s="244">
        <v>482.5</v>
      </c>
      <c r="K56" s="245">
        <f>ROUND(E56*J56,2)</f>
        <v>72519.75</v>
      </c>
      <c r="L56" s="245">
        <v>12</v>
      </c>
      <c r="M56" s="245">
        <f>G56*(1+L56/100)</f>
        <v>81222.12000000001</v>
      </c>
      <c r="N56" s="243">
        <v>0</v>
      </c>
      <c r="O56" s="243">
        <f>ROUND(E56*N56,2)</f>
        <v>0</v>
      </c>
      <c r="P56" s="243">
        <v>1.4</v>
      </c>
      <c r="Q56" s="243">
        <f>ROUND(E56*P56,2)</f>
        <v>210.42</v>
      </c>
      <c r="R56" s="245" t="s">
        <v>246</v>
      </c>
      <c r="S56" s="245" t="s">
        <v>184</v>
      </c>
      <c r="T56" s="246" t="s">
        <v>184</v>
      </c>
      <c r="U56" s="222">
        <v>1.05</v>
      </c>
      <c r="V56" s="222">
        <f>ROUND(E56*U56,2)</f>
        <v>157.82</v>
      </c>
      <c r="W56" s="222"/>
      <c r="X56" s="222" t="s">
        <v>185</v>
      </c>
      <c r="Y56" s="222" t="s">
        <v>186</v>
      </c>
      <c r="Z56" s="212"/>
      <c r="AA56" s="212"/>
      <c r="AB56" s="212"/>
      <c r="AC56" s="212"/>
      <c r="AD56" s="212"/>
      <c r="AE56" s="212"/>
      <c r="AF56" s="212"/>
      <c r="AG56" s="212" t="s">
        <v>187</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31">
        <v>30</v>
      </c>
      <c r="B57" s="232" t="s">
        <v>265</v>
      </c>
      <c r="C57" s="250" t="s">
        <v>266</v>
      </c>
      <c r="D57" s="233" t="s">
        <v>245</v>
      </c>
      <c r="E57" s="234">
        <v>617.20000000000005</v>
      </c>
      <c r="F57" s="235">
        <v>35.1</v>
      </c>
      <c r="G57" s="236">
        <f>ROUND(E57*F57,2)</f>
        <v>21663.72</v>
      </c>
      <c r="H57" s="235">
        <v>0</v>
      </c>
      <c r="I57" s="236">
        <f>ROUND(E57*H57,2)</f>
        <v>0</v>
      </c>
      <c r="J57" s="235">
        <v>35.1</v>
      </c>
      <c r="K57" s="236">
        <f>ROUND(E57*J57,2)</f>
        <v>21663.72</v>
      </c>
      <c r="L57" s="236">
        <v>12</v>
      </c>
      <c r="M57" s="236">
        <f>G57*(1+L57/100)</f>
        <v>24263.366400000003</v>
      </c>
      <c r="N57" s="234">
        <v>0</v>
      </c>
      <c r="O57" s="234">
        <f>ROUND(E57*N57,2)</f>
        <v>0</v>
      </c>
      <c r="P57" s="234">
        <v>4.0000000000000002E-4</v>
      </c>
      <c r="Q57" s="234">
        <f>ROUND(E57*P57,2)</f>
        <v>0.25</v>
      </c>
      <c r="R57" s="236" t="s">
        <v>246</v>
      </c>
      <c r="S57" s="236" t="s">
        <v>184</v>
      </c>
      <c r="T57" s="237" t="s">
        <v>184</v>
      </c>
      <c r="U57" s="222">
        <v>7.0000000000000007E-2</v>
      </c>
      <c r="V57" s="222">
        <f>ROUND(E57*U57,2)</f>
        <v>43.2</v>
      </c>
      <c r="W57" s="222"/>
      <c r="X57" s="222" t="s">
        <v>185</v>
      </c>
      <c r="Y57" s="222" t="s">
        <v>186</v>
      </c>
      <c r="Z57" s="212"/>
      <c r="AA57" s="212"/>
      <c r="AB57" s="212"/>
      <c r="AC57" s="212"/>
      <c r="AD57" s="212"/>
      <c r="AE57" s="212"/>
      <c r="AF57" s="212"/>
      <c r="AG57" s="212" t="s">
        <v>187</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2" x14ac:dyDescent="0.2">
      <c r="A58" s="219"/>
      <c r="B58" s="220"/>
      <c r="C58" s="251" t="s">
        <v>267</v>
      </c>
      <c r="D58" s="239"/>
      <c r="E58" s="239"/>
      <c r="F58" s="239"/>
      <c r="G58" s="239"/>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189</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31">
        <v>31</v>
      </c>
      <c r="B59" s="232" t="s">
        <v>268</v>
      </c>
      <c r="C59" s="250" t="s">
        <v>269</v>
      </c>
      <c r="D59" s="233" t="s">
        <v>217</v>
      </c>
      <c r="E59" s="234">
        <v>27.5</v>
      </c>
      <c r="F59" s="235">
        <v>214</v>
      </c>
      <c r="G59" s="236">
        <f>ROUND(E59*F59,2)</f>
        <v>5885</v>
      </c>
      <c r="H59" s="235">
        <v>19.43</v>
      </c>
      <c r="I59" s="236">
        <f>ROUND(E59*H59,2)</f>
        <v>534.33000000000004</v>
      </c>
      <c r="J59" s="235">
        <v>194.57</v>
      </c>
      <c r="K59" s="236">
        <f>ROUND(E59*J59,2)</f>
        <v>5350.68</v>
      </c>
      <c r="L59" s="236">
        <v>12</v>
      </c>
      <c r="M59" s="236">
        <f>G59*(1+L59/100)</f>
        <v>6591.2000000000007</v>
      </c>
      <c r="N59" s="234">
        <v>6.7000000000000002E-4</v>
      </c>
      <c r="O59" s="234">
        <f>ROUND(E59*N59,2)</f>
        <v>0.02</v>
      </c>
      <c r="P59" s="234">
        <v>5.5E-2</v>
      </c>
      <c r="Q59" s="234">
        <f>ROUND(E59*P59,2)</f>
        <v>1.51</v>
      </c>
      <c r="R59" s="236" t="s">
        <v>246</v>
      </c>
      <c r="S59" s="236" t="s">
        <v>184</v>
      </c>
      <c r="T59" s="237" t="s">
        <v>184</v>
      </c>
      <c r="U59" s="222">
        <v>0.38100000000000001</v>
      </c>
      <c r="V59" s="222">
        <f>ROUND(E59*U59,2)</f>
        <v>10.48</v>
      </c>
      <c r="W59" s="222"/>
      <c r="X59" s="222" t="s">
        <v>185</v>
      </c>
      <c r="Y59" s="222" t="s">
        <v>186</v>
      </c>
      <c r="Z59" s="212"/>
      <c r="AA59" s="212"/>
      <c r="AB59" s="212"/>
      <c r="AC59" s="212"/>
      <c r="AD59" s="212"/>
      <c r="AE59" s="212"/>
      <c r="AF59" s="212"/>
      <c r="AG59" s="212" t="s">
        <v>187</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ht="22.5" outlineLevel="2" x14ac:dyDescent="0.2">
      <c r="A60" s="219"/>
      <c r="B60" s="220"/>
      <c r="C60" s="251" t="s">
        <v>270</v>
      </c>
      <c r="D60" s="239"/>
      <c r="E60" s="239"/>
      <c r="F60" s="239"/>
      <c r="G60" s="239"/>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189</v>
      </c>
      <c r="AH60" s="212"/>
      <c r="AI60" s="212"/>
      <c r="AJ60" s="212"/>
      <c r="AK60" s="212"/>
      <c r="AL60" s="212"/>
      <c r="AM60" s="212"/>
      <c r="AN60" s="212"/>
      <c r="AO60" s="212"/>
      <c r="AP60" s="212"/>
      <c r="AQ60" s="212"/>
      <c r="AR60" s="212"/>
      <c r="AS60" s="212"/>
      <c r="AT60" s="212"/>
      <c r="AU60" s="212"/>
      <c r="AV60" s="212"/>
      <c r="AW60" s="212"/>
      <c r="AX60" s="212"/>
      <c r="AY60" s="212"/>
      <c r="AZ60" s="212"/>
      <c r="BA60" s="238" t="str">
        <f>C60</f>
        <v>nebo vybourání otvorů jakýchkoliv rozměrů, včetně pomocného lešení o výšce podlahy do 1900 mm a pro zatížení do 1,5 kPa  (150 kg/m2),</v>
      </c>
      <c r="BB60" s="212"/>
      <c r="BC60" s="212"/>
      <c r="BD60" s="212"/>
      <c r="BE60" s="212"/>
      <c r="BF60" s="212"/>
      <c r="BG60" s="212"/>
      <c r="BH60" s="212"/>
    </row>
    <row r="61" spans="1:60" outlineLevel="1" x14ac:dyDescent="0.2">
      <c r="A61" s="231">
        <v>32</v>
      </c>
      <c r="B61" s="232" t="s">
        <v>271</v>
      </c>
      <c r="C61" s="250" t="s">
        <v>272</v>
      </c>
      <c r="D61" s="233" t="s">
        <v>217</v>
      </c>
      <c r="E61" s="234">
        <v>327.3</v>
      </c>
      <c r="F61" s="235">
        <v>55.1</v>
      </c>
      <c r="G61" s="236">
        <f>ROUND(E61*F61,2)</f>
        <v>18034.23</v>
      </c>
      <c r="H61" s="235">
        <v>0</v>
      </c>
      <c r="I61" s="236">
        <f>ROUND(E61*H61,2)</f>
        <v>0</v>
      </c>
      <c r="J61" s="235">
        <v>55.1</v>
      </c>
      <c r="K61" s="236">
        <f>ROUND(E61*J61,2)</f>
        <v>18034.23</v>
      </c>
      <c r="L61" s="236">
        <v>12</v>
      </c>
      <c r="M61" s="236">
        <f>G61*(1+L61/100)</f>
        <v>20198.337600000003</v>
      </c>
      <c r="N61" s="234">
        <v>0</v>
      </c>
      <c r="O61" s="234">
        <f>ROUND(E61*N61,2)</f>
        <v>0</v>
      </c>
      <c r="P61" s="234">
        <v>0.02</v>
      </c>
      <c r="Q61" s="234">
        <f>ROUND(E61*P61,2)</f>
        <v>6.55</v>
      </c>
      <c r="R61" s="236" t="s">
        <v>246</v>
      </c>
      <c r="S61" s="236" t="s">
        <v>184</v>
      </c>
      <c r="T61" s="237" t="s">
        <v>184</v>
      </c>
      <c r="U61" s="222">
        <v>7.8E-2</v>
      </c>
      <c r="V61" s="222">
        <f>ROUND(E61*U61,2)</f>
        <v>25.53</v>
      </c>
      <c r="W61" s="222"/>
      <c r="X61" s="222" t="s">
        <v>185</v>
      </c>
      <c r="Y61" s="222" t="s">
        <v>186</v>
      </c>
      <c r="Z61" s="212"/>
      <c r="AA61" s="212"/>
      <c r="AB61" s="212"/>
      <c r="AC61" s="212"/>
      <c r="AD61" s="212"/>
      <c r="AE61" s="212"/>
      <c r="AF61" s="212"/>
      <c r="AG61" s="212" t="s">
        <v>187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2" x14ac:dyDescent="0.2">
      <c r="A62" s="219"/>
      <c r="B62" s="220"/>
      <c r="C62" s="251" t="s">
        <v>267</v>
      </c>
      <c r="D62" s="239"/>
      <c r="E62" s="239"/>
      <c r="F62" s="239"/>
      <c r="G62" s="239"/>
      <c r="H62" s="222"/>
      <c r="I62" s="222"/>
      <c r="J62" s="222"/>
      <c r="K62" s="222"/>
      <c r="L62" s="222"/>
      <c r="M62" s="222"/>
      <c r="N62" s="221"/>
      <c r="O62" s="221"/>
      <c r="P62" s="221"/>
      <c r="Q62" s="221"/>
      <c r="R62" s="222"/>
      <c r="S62" s="222"/>
      <c r="T62" s="222"/>
      <c r="U62" s="222"/>
      <c r="V62" s="222"/>
      <c r="W62" s="222"/>
      <c r="X62" s="222"/>
      <c r="Y62" s="222"/>
      <c r="Z62" s="212"/>
      <c r="AA62" s="212"/>
      <c r="AB62" s="212"/>
      <c r="AC62" s="212"/>
      <c r="AD62" s="212"/>
      <c r="AE62" s="212"/>
      <c r="AF62" s="212"/>
      <c r="AG62" s="212" t="s">
        <v>189</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ht="22.5" outlineLevel="1" x14ac:dyDescent="0.2">
      <c r="A63" s="240">
        <v>33</v>
      </c>
      <c r="B63" s="241" t="s">
        <v>273</v>
      </c>
      <c r="C63" s="252" t="s">
        <v>274</v>
      </c>
      <c r="D63" s="242" t="s">
        <v>182</v>
      </c>
      <c r="E63" s="243">
        <v>274.13299999999998</v>
      </c>
      <c r="F63" s="244">
        <v>2685</v>
      </c>
      <c r="G63" s="245">
        <f>ROUND(E63*F63,2)</f>
        <v>736047.11</v>
      </c>
      <c r="H63" s="244">
        <v>0</v>
      </c>
      <c r="I63" s="245">
        <f>ROUND(E63*H63,2)</f>
        <v>0</v>
      </c>
      <c r="J63" s="244">
        <v>2685</v>
      </c>
      <c r="K63" s="245">
        <f>ROUND(E63*J63,2)</f>
        <v>736047.11</v>
      </c>
      <c r="L63" s="245">
        <v>12</v>
      </c>
      <c r="M63" s="245">
        <f>G63*(1+L63/100)</f>
        <v>824372.76320000004</v>
      </c>
      <c r="N63" s="243">
        <v>0</v>
      </c>
      <c r="O63" s="243">
        <f>ROUND(E63*N63,2)</f>
        <v>0</v>
      </c>
      <c r="P63" s="243">
        <v>2.2000000000000002</v>
      </c>
      <c r="Q63" s="243">
        <f>ROUND(E63*P63,2)</f>
        <v>603.09</v>
      </c>
      <c r="R63" s="245" t="s">
        <v>246</v>
      </c>
      <c r="S63" s="245" t="s">
        <v>184</v>
      </c>
      <c r="T63" s="246" t="s">
        <v>184</v>
      </c>
      <c r="U63" s="222">
        <v>4.66</v>
      </c>
      <c r="V63" s="222">
        <f>ROUND(E63*U63,2)</f>
        <v>1277.46</v>
      </c>
      <c r="W63" s="222"/>
      <c r="X63" s="222" t="s">
        <v>185</v>
      </c>
      <c r="Y63" s="222" t="s">
        <v>186</v>
      </c>
      <c r="Z63" s="212"/>
      <c r="AA63" s="212"/>
      <c r="AB63" s="212"/>
      <c r="AC63" s="212"/>
      <c r="AD63" s="212"/>
      <c r="AE63" s="212"/>
      <c r="AF63" s="212"/>
      <c r="AG63" s="212" t="s">
        <v>187</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ht="22.5" outlineLevel="1" x14ac:dyDescent="0.2">
      <c r="A64" s="240">
        <v>34</v>
      </c>
      <c r="B64" s="241" t="s">
        <v>275</v>
      </c>
      <c r="C64" s="252" t="s">
        <v>276</v>
      </c>
      <c r="D64" s="242" t="s">
        <v>182</v>
      </c>
      <c r="E64" s="243">
        <v>58.29</v>
      </c>
      <c r="F64" s="244">
        <v>3105</v>
      </c>
      <c r="G64" s="245">
        <f>ROUND(E64*F64,2)</f>
        <v>180990.45</v>
      </c>
      <c r="H64" s="244">
        <v>0</v>
      </c>
      <c r="I64" s="245">
        <f>ROUND(E64*H64,2)</f>
        <v>0</v>
      </c>
      <c r="J64" s="244">
        <v>3105</v>
      </c>
      <c r="K64" s="245">
        <f>ROUND(E64*J64,2)</f>
        <v>180990.45</v>
      </c>
      <c r="L64" s="245">
        <v>12</v>
      </c>
      <c r="M64" s="245">
        <f>G64*(1+L64/100)</f>
        <v>202709.30400000003</v>
      </c>
      <c r="N64" s="243">
        <v>0</v>
      </c>
      <c r="O64" s="243">
        <f>ROUND(E64*N64,2)</f>
        <v>0</v>
      </c>
      <c r="P64" s="243">
        <v>0</v>
      </c>
      <c r="Q64" s="243">
        <f>ROUND(E64*P64,2)</f>
        <v>0</v>
      </c>
      <c r="R64" s="245" t="s">
        <v>246</v>
      </c>
      <c r="S64" s="245" t="s">
        <v>184</v>
      </c>
      <c r="T64" s="246" t="s">
        <v>184</v>
      </c>
      <c r="U64" s="222">
        <v>6.76</v>
      </c>
      <c r="V64" s="222">
        <f>ROUND(E64*U64,2)</f>
        <v>394.04</v>
      </c>
      <c r="W64" s="222"/>
      <c r="X64" s="222" t="s">
        <v>185</v>
      </c>
      <c r="Y64" s="222" t="s">
        <v>186</v>
      </c>
      <c r="Z64" s="212"/>
      <c r="AA64" s="212"/>
      <c r="AB64" s="212"/>
      <c r="AC64" s="212"/>
      <c r="AD64" s="212"/>
      <c r="AE64" s="212"/>
      <c r="AF64" s="212"/>
      <c r="AG64" s="212" t="s">
        <v>187</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ht="22.5" outlineLevel="1" x14ac:dyDescent="0.2">
      <c r="A65" s="231">
        <v>35</v>
      </c>
      <c r="B65" s="232" t="s">
        <v>277</v>
      </c>
      <c r="C65" s="250" t="s">
        <v>278</v>
      </c>
      <c r="D65" s="233" t="s">
        <v>217</v>
      </c>
      <c r="E65" s="234">
        <v>748.72</v>
      </c>
      <c r="F65" s="235">
        <v>152.5</v>
      </c>
      <c r="G65" s="236">
        <f>ROUND(E65*F65,2)</f>
        <v>114179.8</v>
      </c>
      <c r="H65" s="235">
        <v>0</v>
      </c>
      <c r="I65" s="236">
        <f>ROUND(E65*H65,2)</f>
        <v>0</v>
      </c>
      <c r="J65" s="235">
        <v>152.5</v>
      </c>
      <c r="K65" s="236">
        <f>ROUND(E65*J65,2)</f>
        <v>114179.8</v>
      </c>
      <c r="L65" s="236">
        <v>12</v>
      </c>
      <c r="M65" s="236">
        <f>G65*(1+L65/100)</f>
        <v>127881.37600000002</v>
      </c>
      <c r="N65" s="234">
        <v>0</v>
      </c>
      <c r="O65" s="234">
        <f>ROUND(E65*N65,2)</f>
        <v>0</v>
      </c>
      <c r="P65" s="234">
        <v>8.6999999999999994E-2</v>
      </c>
      <c r="Q65" s="234">
        <f>ROUND(E65*P65,2)</f>
        <v>65.14</v>
      </c>
      <c r="R65" s="236" t="s">
        <v>246</v>
      </c>
      <c r="S65" s="236" t="s">
        <v>184</v>
      </c>
      <c r="T65" s="237" t="s">
        <v>184</v>
      </c>
      <c r="U65" s="222">
        <v>0.26</v>
      </c>
      <c r="V65" s="222">
        <f>ROUND(E65*U65,2)</f>
        <v>194.67</v>
      </c>
      <c r="W65" s="222"/>
      <c r="X65" s="222" t="s">
        <v>185</v>
      </c>
      <c r="Y65" s="222" t="s">
        <v>186</v>
      </c>
      <c r="Z65" s="212"/>
      <c r="AA65" s="212"/>
      <c r="AB65" s="212"/>
      <c r="AC65" s="212"/>
      <c r="AD65" s="212"/>
      <c r="AE65" s="212"/>
      <c r="AF65" s="212"/>
      <c r="AG65" s="212" t="s">
        <v>187</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2" x14ac:dyDescent="0.2">
      <c r="A66" s="219"/>
      <c r="B66" s="220"/>
      <c r="C66" s="251" t="s">
        <v>267</v>
      </c>
      <c r="D66" s="239"/>
      <c r="E66" s="239"/>
      <c r="F66" s="239"/>
      <c r="G66" s="239"/>
      <c r="H66" s="222"/>
      <c r="I66" s="222"/>
      <c r="J66" s="222"/>
      <c r="K66" s="222"/>
      <c r="L66" s="222"/>
      <c r="M66" s="222"/>
      <c r="N66" s="221"/>
      <c r="O66" s="221"/>
      <c r="P66" s="221"/>
      <c r="Q66" s="221"/>
      <c r="R66" s="222"/>
      <c r="S66" s="222"/>
      <c r="T66" s="222"/>
      <c r="U66" s="222"/>
      <c r="V66" s="222"/>
      <c r="W66" s="222"/>
      <c r="X66" s="222"/>
      <c r="Y66" s="222"/>
      <c r="Z66" s="212"/>
      <c r="AA66" s="212"/>
      <c r="AB66" s="212"/>
      <c r="AC66" s="212"/>
      <c r="AD66" s="212"/>
      <c r="AE66" s="212"/>
      <c r="AF66" s="212"/>
      <c r="AG66" s="212" t="s">
        <v>189</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ht="22.5" outlineLevel="1" x14ac:dyDescent="0.2">
      <c r="A67" s="240">
        <v>36</v>
      </c>
      <c r="B67" s="241" t="s">
        <v>279</v>
      </c>
      <c r="C67" s="252" t="s">
        <v>274</v>
      </c>
      <c r="D67" s="242" t="s">
        <v>182</v>
      </c>
      <c r="E67" s="243">
        <v>59.897599999999997</v>
      </c>
      <c r="F67" s="244">
        <v>2910</v>
      </c>
      <c r="G67" s="245">
        <f>ROUND(E67*F67,2)</f>
        <v>174302.02</v>
      </c>
      <c r="H67" s="244">
        <v>0</v>
      </c>
      <c r="I67" s="245">
        <f>ROUND(E67*H67,2)</f>
        <v>0</v>
      </c>
      <c r="J67" s="244">
        <v>2910</v>
      </c>
      <c r="K67" s="245">
        <f>ROUND(E67*J67,2)</f>
        <v>174302.02</v>
      </c>
      <c r="L67" s="245">
        <v>12</v>
      </c>
      <c r="M67" s="245">
        <f>G67*(1+L67/100)</f>
        <v>195218.26240000001</v>
      </c>
      <c r="N67" s="243">
        <v>0</v>
      </c>
      <c r="O67" s="243">
        <f>ROUND(E67*N67,2)</f>
        <v>0</v>
      </c>
      <c r="P67" s="243">
        <v>2.2000000000000002</v>
      </c>
      <c r="Q67" s="243">
        <f>ROUND(E67*P67,2)</f>
        <v>131.77000000000001</v>
      </c>
      <c r="R67" s="245" t="s">
        <v>246</v>
      </c>
      <c r="S67" s="245" t="s">
        <v>184</v>
      </c>
      <c r="T67" s="246" t="s">
        <v>184</v>
      </c>
      <c r="U67" s="222">
        <v>5.08</v>
      </c>
      <c r="V67" s="222">
        <f>ROUND(E67*U67,2)</f>
        <v>304.27999999999997</v>
      </c>
      <c r="W67" s="222"/>
      <c r="X67" s="222" t="s">
        <v>185</v>
      </c>
      <c r="Y67" s="222" t="s">
        <v>186</v>
      </c>
      <c r="Z67" s="212"/>
      <c r="AA67" s="212"/>
      <c r="AB67" s="212"/>
      <c r="AC67" s="212"/>
      <c r="AD67" s="212"/>
      <c r="AE67" s="212"/>
      <c r="AF67" s="212"/>
      <c r="AG67" s="212" t="s">
        <v>187</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40">
        <v>37</v>
      </c>
      <c r="B68" s="241" t="s">
        <v>280</v>
      </c>
      <c r="C68" s="252" t="s">
        <v>281</v>
      </c>
      <c r="D68" s="242" t="s">
        <v>217</v>
      </c>
      <c r="E68" s="243">
        <v>32.380000000000003</v>
      </c>
      <c r="F68" s="244">
        <v>1666</v>
      </c>
      <c r="G68" s="245">
        <f>ROUND(E68*F68,2)</f>
        <v>53945.08</v>
      </c>
      <c r="H68" s="244">
        <v>0</v>
      </c>
      <c r="I68" s="245">
        <f>ROUND(E68*H68,2)</f>
        <v>0</v>
      </c>
      <c r="J68" s="244">
        <v>1666</v>
      </c>
      <c r="K68" s="245">
        <f>ROUND(E68*J68,2)</f>
        <v>53945.08</v>
      </c>
      <c r="L68" s="245">
        <v>12</v>
      </c>
      <c r="M68" s="245">
        <f>G68*(1+L68/100)</f>
        <v>60418.489600000008</v>
      </c>
      <c r="N68" s="243">
        <v>0</v>
      </c>
      <c r="O68" s="243">
        <f>ROUND(E68*N68,2)</f>
        <v>0</v>
      </c>
      <c r="P68" s="243">
        <v>0.432</v>
      </c>
      <c r="Q68" s="243">
        <f>ROUND(E68*P68,2)</f>
        <v>13.99</v>
      </c>
      <c r="R68" s="245" t="s">
        <v>246</v>
      </c>
      <c r="S68" s="245" t="s">
        <v>184</v>
      </c>
      <c r="T68" s="246" t="s">
        <v>184</v>
      </c>
      <c r="U68" s="222">
        <v>3</v>
      </c>
      <c r="V68" s="222">
        <f>ROUND(E68*U68,2)</f>
        <v>97.14</v>
      </c>
      <c r="W68" s="222"/>
      <c r="X68" s="222" t="s">
        <v>185</v>
      </c>
      <c r="Y68" s="222" t="s">
        <v>186</v>
      </c>
      <c r="Z68" s="212"/>
      <c r="AA68" s="212"/>
      <c r="AB68" s="212"/>
      <c r="AC68" s="212"/>
      <c r="AD68" s="212"/>
      <c r="AE68" s="212"/>
      <c r="AF68" s="212"/>
      <c r="AG68" s="212" t="s">
        <v>187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40">
        <v>38</v>
      </c>
      <c r="B69" s="241" t="s">
        <v>282</v>
      </c>
      <c r="C69" s="252" t="s">
        <v>283</v>
      </c>
      <c r="D69" s="242" t="s">
        <v>245</v>
      </c>
      <c r="E69" s="243">
        <v>11.6</v>
      </c>
      <c r="F69" s="244">
        <v>1622</v>
      </c>
      <c r="G69" s="245">
        <f>ROUND(E69*F69,2)</f>
        <v>18815.2</v>
      </c>
      <c r="H69" s="244">
        <v>244.27</v>
      </c>
      <c r="I69" s="245">
        <f>ROUND(E69*H69,2)</f>
        <v>2833.53</v>
      </c>
      <c r="J69" s="244">
        <v>1377.73</v>
      </c>
      <c r="K69" s="245">
        <f>ROUND(E69*J69,2)</f>
        <v>15981.67</v>
      </c>
      <c r="L69" s="245">
        <v>12</v>
      </c>
      <c r="M69" s="245">
        <f>G69*(1+L69/100)</f>
        <v>21073.024000000001</v>
      </c>
      <c r="N69" s="243">
        <v>0</v>
      </c>
      <c r="O69" s="243">
        <f>ROUND(E69*N69,2)</f>
        <v>0</v>
      </c>
      <c r="P69" s="243">
        <v>4.6000000000000001E-4</v>
      </c>
      <c r="Q69" s="243">
        <f>ROUND(E69*P69,2)</f>
        <v>0.01</v>
      </c>
      <c r="R69" s="245" t="s">
        <v>246</v>
      </c>
      <c r="S69" s="245" t="s">
        <v>184</v>
      </c>
      <c r="T69" s="246" t="s">
        <v>184</v>
      </c>
      <c r="U69" s="222">
        <v>2</v>
      </c>
      <c r="V69" s="222">
        <f>ROUND(E69*U69,2)</f>
        <v>23.2</v>
      </c>
      <c r="W69" s="222"/>
      <c r="X69" s="222" t="s">
        <v>185</v>
      </c>
      <c r="Y69" s="222" t="s">
        <v>186</v>
      </c>
      <c r="Z69" s="212"/>
      <c r="AA69" s="212"/>
      <c r="AB69" s="212"/>
      <c r="AC69" s="212"/>
      <c r="AD69" s="212"/>
      <c r="AE69" s="212"/>
      <c r="AF69" s="212"/>
      <c r="AG69" s="212" t="s">
        <v>187</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40">
        <v>39</v>
      </c>
      <c r="B70" s="241" t="s">
        <v>284</v>
      </c>
      <c r="C70" s="252" t="s">
        <v>285</v>
      </c>
      <c r="D70" s="242" t="s">
        <v>245</v>
      </c>
      <c r="E70" s="243">
        <v>86.4</v>
      </c>
      <c r="F70" s="244">
        <v>2575</v>
      </c>
      <c r="G70" s="245">
        <f>ROUND(E70*F70,2)</f>
        <v>222480</v>
      </c>
      <c r="H70" s="244">
        <v>403.42</v>
      </c>
      <c r="I70" s="245">
        <f>ROUND(E70*H70,2)</f>
        <v>34855.49</v>
      </c>
      <c r="J70" s="244">
        <v>2171.58</v>
      </c>
      <c r="K70" s="245">
        <f>ROUND(E70*J70,2)</f>
        <v>187624.51</v>
      </c>
      <c r="L70" s="245">
        <v>12</v>
      </c>
      <c r="M70" s="245">
        <f>G70*(1+L70/100)</f>
        <v>249177.60000000003</v>
      </c>
      <c r="N70" s="243">
        <v>0</v>
      </c>
      <c r="O70" s="243">
        <f>ROUND(E70*N70,2)</f>
        <v>0</v>
      </c>
      <c r="P70" s="243">
        <v>4.6000000000000001E-4</v>
      </c>
      <c r="Q70" s="243">
        <f>ROUND(E70*P70,2)</f>
        <v>0.04</v>
      </c>
      <c r="R70" s="245" t="s">
        <v>246</v>
      </c>
      <c r="S70" s="245" t="s">
        <v>184</v>
      </c>
      <c r="T70" s="246" t="s">
        <v>184</v>
      </c>
      <c r="U70" s="222">
        <v>3.15</v>
      </c>
      <c r="V70" s="222">
        <f>ROUND(E70*U70,2)</f>
        <v>272.16000000000003</v>
      </c>
      <c r="W70" s="222"/>
      <c r="X70" s="222" t="s">
        <v>185</v>
      </c>
      <c r="Y70" s="222" t="s">
        <v>186</v>
      </c>
      <c r="Z70" s="212"/>
      <c r="AA70" s="212"/>
      <c r="AB70" s="212"/>
      <c r="AC70" s="212"/>
      <c r="AD70" s="212"/>
      <c r="AE70" s="212"/>
      <c r="AF70" s="212"/>
      <c r="AG70" s="212" t="s">
        <v>187</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40">
        <v>40</v>
      </c>
      <c r="B71" s="241" t="s">
        <v>286</v>
      </c>
      <c r="C71" s="252" t="s">
        <v>287</v>
      </c>
      <c r="D71" s="242" t="s">
        <v>245</v>
      </c>
      <c r="E71" s="243">
        <v>472.9</v>
      </c>
      <c r="F71" s="244">
        <v>949</v>
      </c>
      <c r="G71" s="245">
        <f>ROUND(E71*F71,2)</f>
        <v>448782.1</v>
      </c>
      <c r="H71" s="244">
        <v>111.66</v>
      </c>
      <c r="I71" s="245">
        <f>ROUND(E71*H71,2)</f>
        <v>52804.01</v>
      </c>
      <c r="J71" s="244">
        <v>837.34</v>
      </c>
      <c r="K71" s="245">
        <f>ROUND(E71*J71,2)</f>
        <v>395978.09</v>
      </c>
      <c r="L71" s="245">
        <v>12</v>
      </c>
      <c r="M71" s="245">
        <f>G71*(1+L71/100)</f>
        <v>502635.95200000005</v>
      </c>
      <c r="N71" s="243">
        <v>0</v>
      </c>
      <c r="O71" s="243">
        <f>ROUND(E71*N71,2)</f>
        <v>0</v>
      </c>
      <c r="P71" s="243">
        <v>4.6000000000000001E-4</v>
      </c>
      <c r="Q71" s="243">
        <f>ROUND(E71*P71,2)</f>
        <v>0.22</v>
      </c>
      <c r="R71" s="245" t="s">
        <v>246</v>
      </c>
      <c r="S71" s="245" t="s">
        <v>184</v>
      </c>
      <c r="T71" s="246" t="s">
        <v>184</v>
      </c>
      <c r="U71" s="222">
        <v>1.2150000000000001</v>
      </c>
      <c r="V71" s="222">
        <f>ROUND(E71*U71,2)</f>
        <v>574.57000000000005</v>
      </c>
      <c r="W71" s="222"/>
      <c r="X71" s="222" t="s">
        <v>185</v>
      </c>
      <c r="Y71" s="222" t="s">
        <v>186</v>
      </c>
      <c r="Z71" s="212"/>
      <c r="AA71" s="212"/>
      <c r="AB71" s="212"/>
      <c r="AC71" s="212"/>
      <c r="AD71" s="212"/>
      <c r="AE71" s="212"/>
      <c r="AF71" s="212"/>
      <c r="AG71" s="212" t="s">
        <v>187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31">
        <v>41</v>
      </c>
      <c r="B72" s="232" t="s">
        <v>288</v>
      </c>
      <c r="C72" s="250" t="s">
        <v>289</v>
      </c>
      <c r="D72" s="233" t="s">
        <v>182</v>
      </c>
      <c r="E72" s="234">
        <v>3.6596000000000002</v>
      </c>
      <c r="F72" s="235">
        <v>5810</v>
      </c>
      <c r="G72" s="236">
        <f>ROUND(E72*F72,2)</f>
        <v>21262.28</v>
      </c>
      <c r="H72" s="235">
        <v>42.77</v>
      </c>
      <c r="I72" s="236">
        <f>ROUND(E72*H72,2)</f>
        <v>156.52000000000001</v>
      </c>
      <c r="J72" s="235">
        <v>5767.23</v>
      </c>
      <c r="K72" s="236">
        <f>ROUND(E72*J72,2)</f>
        <v>21105.75</v>
      </c>
      <c r="L72" s="236">
        <v>12</v>
      </c>
      <c r="M72" s="236">
        <f>G72*(1+L72/100)</f>
        <v>23813.7536</v>
      </c>
      <c r="N72" s="234">
        <v>1.47E-3</v>
      </c>
      <c r="O72" s="234">
        <f>ROUND(E72*N72,2)</f>
        <v>0.01</v>
      </c>
      <c r="P72" s="234">
        <v>2.4</v>
      </c>
      <c r="Q72" s="234">
        <f>ROUND(E72*P72,2)</f>
        <v>8.7799999999999994</v>
      </c>
      <c r="R72" s="236" t="s">
        <v>246</v>
      </c>
      <c r="S72" s="236" t="s">
        <v>184</v>
      </c>
      <c r="T72" s="237" t="s">
        <v>184</v>
      </c>
      <c r="U72" s="222">
        <v>8.5</v>
      </c>
      <c r="V72" s="222">
        <f>ROUND(E72*U72,2)</f>
        <v>31.11</v>
      </c>
      <c r="W72" s="222"/>
      <c r="X72" s="222" t="s">
        <v>185</v>
      </c>
      <c r="Y72" s="222" t="s">
        <v>186</v>
      </c>
      <c r="Z72" s="212"/>
      <c r="AA72" s="212"/>
      <c r="AB72" s="212"/>
      <c r="AC72" s="212"/>
      <c r="AD72" s="212"/>
      <c r="AE72" s="212"/>
      <c r="AF72" s="212"/>
      <c r="AG72" s="212" t="s">
        <v>187</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ht="22.5" outlineLevel="2" x14ac:dyDescent="0.2">
      <c r="A73" s="219"/>
      <c r="B73" s="220"/>
      <c r="C73" s="251" t="s">
        <v>290</v>
      </c>
      <c r="D73" s="239"/>
      <c r="E73" s="239"/>
      <c r="F73" s="239"/>
      <c r="G73" s="239"/>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189</v>
      </c>
      <c r="AH73" s="212"/>
      <c r="AI73" s="212"/>
      <c r="AJ73" s="212"/>
      <c r="AK73" s="212"/>
      <c r="AL73" s="212"/>
      <c r="AM73" s="212"/>
      <c r="AN73" s="212"/>
      <c r="AO73" s="212"/>
      <c r="AP73" s="212"/>
      <c r="AQ73" s="212"/>
      <c r="AR73" s="212"/>
      <c r="AS73" s="212"/>
      <c r="AT73" s="212"/>
      <c r="AU73" s="212"/>
      <c r="AV73" s="212"/>
      <c r="AW73" s="212"/>
      <c r="AX73" s="212"/>
      <c r="AY73" s="212"/>
      <c r="AZ73" s="212"/>
      <c r="BA73" s="238" t="str">
        <f>C73</f>
        <v>nebo vybourání otvorů průřezové plochy přes 4 m2 ve zdivu železobetonovém, včetně pomocného lešení o výšce podlahy do 1900 mm a pro zatížení do 1,5 kPa  (150 kg/m2),</v>
      </c>
      <c r="BB73" s="212"/>
      <c r="BC73" s="212"/>
      <c r="BD73" s="212"/>
      <c r="BE73" s="212"/>
      <c r="BF73" s="212"/>
      <c r="BG73" s="212"/>
      <c r="BH73" s="212"/>
    </row>
    <row r="74" spans="1:60" outlineLevel="1" x14ac:dyDescent="0.2">
      <c r="A74" s="240">
        <v>42</v>
      </c>
      <c r="B74" s="241" t="s">
        <v>291</v>
      </c>
      <c r="C74" s="252" t="s">
        <v>292</v>
      </c>
      <c r="D74" s="242" t="s">
        <v>182</v>
      </c>
      <c r="E74" s="243">
        <v>24.664000000000001</v>
      </c>
      <c r="F74" s="244">
        <v>3650</v>
      </c>
      <c r="G74" s="245">
        <f>ROUND(E74*F74,2)</f>
        <v>90023.6</v>
      </c>
      <c r="H74" s="244">
        <v>0</v>
      </c>
      <c r="I74" s="245">
        <f>ROUND(E74*H74,2)</f>
        <v>0</v>
      </c>
      <c r="J74" s="244">
        <v>3650</v>
      </c>
      <c r="K74" s="245">
        <f>ROUND(E74*J74,2)</f>
        <v>90023.6</v>
      </c>
      <c r="L74" s="245">
        <v>12</v>
      </c>
      <c r="M74" s="245">
        <f>G74*(1+L74/100)</f>
        <v>100826.43200000002</v>
      </c>
      <c r="N74" s="243">
        <v>1.47E-3</v>
      </c>
      <c r="O74" s="243">
        <f>ROUND(E74*N74,2)</f>
        <v>0.04</v>
      </c>
      <c r="P74" s="243">
        <v>2.2999999999999998</v>
      </c>
      <c r="Q74" s="243">
        <f>ROUND(E74*P74,2)</f>
        <v>56.73</v>
      </c>
      <c r="R74" s="245"/>
      <c r="S74" s="245" t="s">
        <v>200</v>
      </c>
      <c r="T74" s="246" t="s">
        <v>201</v>
      </c>
      <c r="U74" s="222">
        <v>8.5</v>
      </c>
      <c r="V74" s="222">
        <f>ROUND(E74*U74,2)</f>
        <v>209.64</v>
      </c>
      <c r="W74" s="222"/>
      <c r="X74" s="222" t="s">
        <v>185</v>
      </c>
      <c r="Y74" s="222" t="s">
        <v>186</v>
      </c>
      <c r="Z74" s="212"/>
      <c r="AA74" s="212"/>
      <c r="AB74" s="212"/>
      <c r="AC74" s="212"/>
      <c r="AD74" s="212"/>
      <c r="AE74" s="212"/>
      <c r="AF74" s="212"/>
      <c r="AG74" s="212" t="s">
        <v>187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22.5" outlineLevel="1" x14ac:dyDescent="0.2">
      <c r="A75" s="231">
        <v>43</v>
      </c>
      <c r="B75" s="232" t="s">
        <v>293</v>
      </c>
      <c r="C75" s="250" t="s">
        <v>294</v>
      </c>
      <c r="D75" s="233" t="s">
        <v>182</v>
      </c>
      <c r="E75" s="234">
        <v>298.77156000000002</v>
      </c>
      <c r="F75" s="235">
        <v>1057</v>
      </c>
      <c r="G75" s="236">
        <f>ROUND(E75*F75,2)</f>
        <v>315801.53999999998</v>
      </c>
      <c r="H75" s="235">
        <v>37.29</v>
      </c>
      <c r="I75" s="236">
        <f>ROUND(E75*H75,2)</f>
        <v>11141.19</v>
      </c>
      <c r="J75" s="235">
        <v>1019.71</v>
      </c>
      <c r="K75" s="236">
        <f>ROUND(E75*J75,2)</f>
        <v>304660.34999999998</v>
      </c>
      <c r="L75" s="236">
        <v>12</v>
      </c>
      <c r="M75" s="236">
        <f>G75*(1+L75/100)</f>
        <v>353697.72480000003</v>
      </c>
      <c r="N75" s="234">
        <v>1.2800000000000001E-3</v>
      </c>
      <c r="O75" s="234">
        <f>ROUND(E75*N75,2)</f>
        <v>0.38</v>
      </c>
      <c r="P75" s="234">
        <v>1.8</v>
      </c>
      <c r="Q75" s="234">
        <f>ROUND(E75*P75,2)</f>
        <v>537.79</v>
      </c>
      <c r="R75" s="236" t="s">
        <v>246</v>
      </c>
      <c r="S75" s="236" t="s">
        <v>184</v>
      </c>
      <c r="T75" s="237" t="s">
        <v>184</v>
      </c>
      <c r="U75" s="222">
        <v>1.52</v>
      </c>
      <c r="V75" s="222">
        <f>ROUND(E75*U75,2)</f>
        <v>454.13</v>
      </c>
      <c r="W75" s="222"/>
      <c r="X75" s="222" t="s">
        <v>185</v>
      </c>
      <c r="Y75" s="222" t="s">
        <v>186</v>
      </c>
      <c r="Z75" s="212"/>
      <c r="AA75" s="212"/>
      <c r="AB75" s="212"/>
      <c r="AC75" s="212"/>
      <c r="AD75" s="212"/>
      <c r="AE75" s="212"/>
      <c r="AF75" s="212"/>
      <c r="AG75" s="212" t="s">
        <v>187</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ht="22.5" outlineLevel="2" x14ac:dyDescent="0.2">
      <c r="A76" s="219"/>
      <c r="B76" s="220"/>
      <c r="C76" s="251" t="s">
        <v>295</v>
      </c>
      <c r="D76" s="239"/>
      <c r="E76" s="239"/>
      <c r="F76" s="239"/>
      <c r="G76" s="239"/>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189</v>
      </c>
      <c r="AH76" s="212"/>
      <c r="AI76" s="212"/>
      <c r="AJ76" s="212"/>
      <c r="AK76" s="212"/>
      <c r="AL76" s="212"/>
      <c r="AM76" s="212"/>
      <c r="AN76" s="212"/>
      <c r="AO76" s="212"/>
      <c r="AP76" s="212"/>
      <c r="AQ76" s="212"/>
      <c r="AR76" s="212"/>
      <c r="AS76" s="212"/>
      <c r="AT76" s="212"/>
      <c r="AU76" s="212"/>
      <c r="AV76" s="212"/>
      <c r="AW76" s="212"/>
      <c r="AX76" s="212"/>
      <c r="AY76" s="212"/>
      <c r="AZ76" s="212"/>
      <c r="BA76" s="238" t="str">
        <f>C76</f>
        <v>nebo vybourání otvorů průřezové plochy přes 4 m2 ve zdivu nadzákladovém, včetně pomocného lešení o výšce podlahy do 1900 mm a pro zatížení do 1,5 kPa  (150 kg/m2)</v>
      </c>
      <c r="BB76" s="212"/>
      <c r="BC76" s="212"/>
      <c r="BD76" s="212"/>
      <c r="BE76" s="212"/>
      <c r="BF76" s="212"/>
      <c r="BG76" s="212"/>
      <c r="BH76" s="212"/>
    </row>
    <row r="77" spans="1:60" outlineLevel="1" x14ac:dyDescent="0.2">
      <c r="A77" s="231">
        <v>44</v>
      </c>
      <c r="B77" s="232" t="s">
        <v>296</v>
      </c>
      <c r="C77" s="250" t="s">
        <v>297</v>
      </c>
      <c r="D77" s="233" t="s">
        <v>182</v>
      </c>
      <c r="E77" s="234">
        <v>21.356999999999999</v>
      </c>
      <c r="F77" s="235">
        <v>904</v>
      </c>
      <c r="G77" s="236">
        <f>ROUND(E77*F77,2)</f>
        <v>19306.73</v>
      </c>
      <c r="H77" s="235">
        <v>0</v>
      </c>
      <c r="I77" s="236">
        <f>ROUND(E77*H77,2)</f>
        <v>0</v>
      </c>
      <c r="J77" s="235">
        <v>904</v>
      </c>
      <c r="K77" s="236">
        <f>ROUND(E77*J77,2)</f>
        <v>19306.73</v>
      </c>
      <c r="L77" s="236">
        <v>12</v>
      </c>
      <c r="M77" s="236">
        <f>G77*(1+L77/100)</f>
        <v>21623.537600000003</v>
      </c>
      <c r="N77" s="234">
        <v>0</v>
      </c>
      <c r="O77" s="234">
        <f>ROUND(E77*N77,2)</f>
        <v>0</v>
      </c>
      <c r="P77" s="234">
        <v>1.8</v>
      </c>
      <c r="Q77" s="234">
        <f>ROUND(E77*P77,2)</f>
        <v>38.44</v>
      </c>
      <c r="R77" s="236" t="s">
        <v>246</v>
      </c>
      <c r="S77" s="236" t="s">
        <v>184</v>
      </c>
      <c r="T77" s="237" t="s">
        <v>184</v>
      </c>
      <c r="U77" s="222">
        <v>1.33</v>
      </c>
      <c r="V77" s="222">
        <f>ROUND(E77*U77,2)</f>
        <v>28.4</v>
      </c>
      <c r="W77" s="222"/>
      <c r="X77" s="222" t="s">
        <v>185</v>
      </c>
      <c r="Y77" s="222" t="s">
        <v>186</v>
      </c>
      <c r="Z77" s="212"/>
      <c r="AA77" s="212"/>
      <c r="AB77" s="212"/>
      <c r="AC77" s="212"/>
      <c r="AD77" s="212"/>
      <c r="AE77" s="212"/>
      <c r="AF77" s="212"/>
      <c r="AG77" s="212" t="s">
        <v>187</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2" x14ac:dyDescent="0.2">
      <c r="A78" s="219"/>
      <c r="B78" s="220"/>
      <c r="C78" s="251" t="s">
        <v>298</v>
      </c>
      <c r="D78" s="239"/>
      <c r="E78" s="239"/>
      <c r="F78" s="239"/>
      <c r="G78" s="239"/>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189</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31">
        <v>45</v>
      </c>
      <c r="B79" s="232" t="s">
        <v>299</v>
      </c>
      <c r="C79" s="250" t="s">
        <v>300</v>
      </c>
      <c r="D79" s="233" t="s">
        <v>182</v>
      </c>
      <c r="E79" s="234">
        <v>45.094000000000001</v>
      </c>
      <c r="F79" s="235">
        <v>9050</v>
      </c>
      <c r="G79" s="236">
        <f>ROUND(E79*F79,2)</f>
        <v>408100.7</v>
      </c>
      <c r="H79" s="235">
        <v>0</v>
      </c>
      <c r="I79" s="236">
        <f>ROUND(E79*H79,2)</f>
        <v>0</v>
      </c>
      <c r="J79" s="235">
        <v>9050</v>
      </c>
      <c r="K79" s="236">
        <f>ROUND(E79*J79,2)</f>
        <v>408100.7</v>
      </c>
      <c r="L79" s="236">
        <v>12</v>
      </c>
      <c r="M79" s="236">
        <f>G79*(1+L79/100)</f>
        <v>457072.78400000004</v>
      </c>
      <c r="N79" s="234">
        <v>0</v>
      </c>
      <c r="O79" s="234">
        <f>ROUND(E79*N79,2)</f>
        <v>0</v>
      </c>
      <c r="P79" s="234">
        <v>2.4</v>
      </c>
      <c r="Q79" s="234">
        <f>ROUND(E79*P79,2)</f>
        <v>108.23</v>
      </c>
      <c r="R79" s="236" t="s">
        <v>246</v>
      </c>
      <c r="S79" s="236" t="s">
        <v>184</v>
      </c>
      <c r="T79" s="237" t="s">
        <v>184</v>
      </c>
      <c r="U79" s="222">
        <v>13.3</v>
      </c>
      <c r="V79" s="222">
        <f>ROUND(E79*U79,2)</f>
        <v>599.75</v>
      </c>
      <c r="W79" s="222"/>
      <c r="X79" s="222" t="s">
        <v>185</v>
      </c>
      <c r="Y79" s="222" t="s">
        <v>186</v>
      </c>
      <c r="Z79" s="212"/>
      <c r="AA79" s="212"/>
      <c r="AB79" s="212"/>
      <c r="AC79" s="212"/>
      <c r="AD79" s="212"/>
      <c r="AE79" s="212"/>
      <c r="AF79" s="212"/>
      <c r="AG79" s="212" t="s">
        <v>187</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2" x14ac:dyDescent="0.2">
      <c r="A80" s="219"/>
      <c r="B80" s="220"/>
      <c r="C80" s="251" t="s">
        <v>301</v>
      </c>
      <c r="D80" s="239"/>
      <c r="E80" s="239"/>
      <c r="F80" s="239"/>
      <c r="G80" s="239"/>
      <c r="H80" s="222"/>
      <c r="I80" s="222"/>
      <c r="J80" s="222"/>
      <c r="K80" s="222"/>
      <c r="L80" s="222"/>
      <c r="M80" s="222"/>
      <c r="N80" s="221"/>
      <c r="O80" s="221"/>
      <c r="P80" s="221"/>
      <c r="Q80" s="221"/>
      <c r="R80" s="222"/>
      <c r="S80" s="222"/>
      <c r="T80" s="222"/>
      <c r="U80" s="222"/>
      <c r="V80" s="222"/>
      <c r="W80" s="222"/>
      <c r="X80" s="222"/>
      <c r="Y80" s="222"/>
      <c r="Z80" s="212"/>
      <c r="AA80" s="212"/>
      <c r="AB80" s="212"/>
      <c r="AC80" s="212"/>
      <c r="AD80" s="212"/>
      <c r="AE80" s="212"/>
      <c r="AF80" s="212"/>
      <c r="AG80" s="212" t="s">
        <v>189</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40">
        <v>46</v>
      </c>
      <c r="B81" s="241" t="s">
        <v>302</v>
      </c>
      <c r="C81" s="252" t="s">
        <v>303</v>
      </c>
      <c r="D81" s="242" t="s">
        <v>217</v>
      </c>
      <c r="E81" s="243">
        <v>796.46699999999998</v>
      </c>
      <c r="F81" s="244">
        <v>106</v>
      </c>
      <c r="G81" s="245">
        <f>ROUND(E81*F81,2)</f>
        <v>84425.5</v>
      </c>
      <c r="H81" s="244">
        <v>0</v>
      </c>
      <c r="I81" s="245">
        <f>ROUND(E81*H81,2)</f>
        <v>0</v>
      </c>
      <c r="J81" s="244">
        <v>106</v>
      </c>
      <c r="K81" s="245">
        <f>ROUND(E81*J81,2)</f>
        <v>84425.5</v>
      </c>
      <c r="L81" s="245">
        <v>12</v>
      </c>
      <c r="M81" s="245">
        <f>G81*(1+L81/100)</f>
        <v>94556.560000000012</v>
      </c>
      <c r="N81" s="243">
        <v>0</v>
      </c>
      <c r="O81" s="243">
        <f>ROUND(E81*N81,2)</f>
        <v>0</v>
      </c>
      <c r="P81" s="243">
        <v>0.05</v>
      </c>
      <c r="Q81" s="243">
        <f>ROUND(E81*P81,2)</f>
        <v>39.82</v>
      </c>
      <c r="R81" s="245" t="s">
        <v>246</v>
      </c>
      <c r="S81" s="245" t="s">
        <v>184</v>
      </c>
      <c r="T81" s="246" t="s">
        <v>184</v>
      </c>
      <c r="U81" s="222">
        <v>0.23</v>
      </c>
      <c r="V81" s="222">
        <f>ROUND(E81*U81,2)</f>
        <v>183.19</v>
      </c>
      <c r="W81" s="222"/>
      <c r="X81" s="222" t="s">
        <v>185</v>
      </c>
      <c r="Y81" s="222" t="s">
        <v>186</v>
      </c>
      <c r="Z81" s="212"/>
      <c r="AA81" s="212"/>
      <c r="AB81" s="212"/>
      <c r="AC81" s="212"/>
      <c r="AD81" s="212"/>
      <c r="AE81" s="212"/>
      <c r="AF81" s="212"/>
      <c r="AG81" s="212" t="s">
        <v>187</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ht="22.5" outlineLevel="1" x14ac:dyDescent="0.2">
      <c r="A82" s="240">
        <v>47</v>
      </c>
      <c r="B82" s="241" t="s">
        <v>304</v>
      </c>
      <c r="C82" s="252" t="s">
        <v>305</v>
      </c>
      <c r="D82" s="242" t="s">
        <v>217</v>
      </c>
      <c r="E82" s="243">
        <v>1684.1179999999999</v>
      </c>
      <c r="F82" s="244">
        <v>119.5</v>
      </c>
      <c r="G82" s="245">
        <f>ROUND(E82*F82,2)</f>
        <v>201252.1</v>
      </c>
      <c r="H82" s="244">
        <v>0</v>
      </c>
      <c r="I82" s="245">
        <f>ROUND(E82*H82,2)</f>
        <v>0</v>
      </c>
      <c r="J82" s="244">
        <v>119.5</v>
      </c>
      <c r="K82" s="245">
        <f>ROUND(E82*J82,2)</f>
        <v>201252.1</v>
      </c>
      <c r="L82" s="245">
        <v>12</v>
      </c>
      <c r="M82" s="245">
        <f>G82*(1+L82/100)</f>
        <v>225402.35200000001</v>
      </c>
      <c r="N82" s="243">
        <v>0</v>
      </c>
      <c r="O82" s="243">
        <f>ROUND(E82*N82,2)</f>
        <v>0</v>
      </c>
      <c r="P82" s="243">
        <v>4.5999999999999999E-2</v>
      </c>
      <c r="Q82" s="243">
        <f>ROUND(E82*P82,2)</f>
        <v>77.47</v>
      </c>
      <c r="R82" s="245" t="s">
        <v>246</v>
      </c>
      <c r="S82" s="245" t="s">
        <v>184</v>
      </c>
      <c r="T82" s="246" t="s">
        <v>184</v>
      </c>
      <c r="U82" s="222">
        <v>0.26</v>
      </c>
      <c r="V82" s="222">
        <f>ROUND(E82*U82,2)</f>
        <v>437.87</v>
      </c>
      <c r="W82" s="222"/>
      <c r="X82" s="222" t="s">
        <v>185</v>
      </c>
      <c r="Y82" s="222" t="s">
        <v>186</v>
      </c>
      <c r="Z82" s="212"/>
      <c r="AA82" s="212"/>
      <c r="AB82" s="212"/>
      <c r="AC82" s="212"/>
      <c r="AD82" s="212"/>
      <c r="AE82" s="212"/>
      <c r="AF82" s="212"/>
      <c r="AG82" s="212" t="s">
        <v>187</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2.5" outlineLevel="1" x14ac:dyDescent="0.2">
      <c r="A83" s="240">
        <v>48</v>
      </c>
      <c r="B83" s="241" t="s">
        <v>306</v>
      </c>
      <c r="C83" s="252" t="s">
        <v>307</v>
      </c>
      <c r="D83" s="242" t="s">
        <v>217</v>
      </c>
      <c r="E83" s="243">
        <v>2206.7199999999998</v>
      </c>
      <c r="F83" s="244">
        <v>151.5</v>
      </c>
      <c r="G83" s="245">
        <f>ROUND(E83*F83,2)</f>
        <v>334318.08000000002</v>
      </c>
      <c r="H83" s="244">
        <v>0</v>
      </c>
      <c r="I83" s="245">
        <f>ROUND(E83*H83,2)</f>
        <v>0</v>
      </c>
      <c r="J83" s="244">
        <v>151.5</v>
      </c>
      <c r="K83" s="245">
        <f>ROUND(E83*J83,2)</f>
        <v>334318.08000000002</v>
      </c>
      <c r="L83" s="245">
        <v>12</v>
      </c>
      <c r="M83" s="245">
        <f>G83*(1+L83/100)</f>
        <v>374436.24960000004</v>
      </c>
      <c r="N83" s="243">
        <v>0</v>
      </c>
      <c r="O83" s="243">
        <f>ROUND(E83*N83,2)</f>
        <v>0</v>
      </c>
      <c r="P83" s="243">
        <v>0.05</v>
      </c>
      <c r="Q83" s="243">
        <f>ROUND(E83*P83,2)</f>
        <v>110.34</v>
      </c>
      <c r="R83" s="245" t="s">
        <v>246</v>
      </c>
      <c r="S83" s="245" t="s">
        <v>184</v>
      </c>
      <c r="T83" s="246" t="s">
        <v>184</v>
      </c>
      <c r="U83" s="222">
        <v>0.33</v>
      </c>
      <c r="V83" s="222">
        <f>ROUND(E83*U83,2)</f>
        <v>728.22</v>
      </c>
      <c r="W83" s="222"/>
      <c r="X83" s="222" t="s">
        <v>185</v>
      </c>
      <c r="Y83" s="222" t="s">
        <v>186</v>
      </c>
      <c r="Z83" s="212"/>
      <c r="AA83" s="212"/>
      <c r="AB83" s="212"/>
      <c r="AC83" s="212"/>
      <c r="AD83" s="212"/>
      <c r="AE83" s="212"/>
      <c r="AF83" s="212"/>
      <c r="AG83" s="212" t="s">
        <v>187</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40">
        <v>49</v>
      </c>
      <c r="B84" s="241" t="s">
        <v>308</v>
      </c>
      <c r="C84" s="252" t="s">
        <v>309</v>
      </c>
      <c r="D84" s="242" t="s">
        <v>245</v>
      </c>
      <c r="E84" s="243">
        <v>74.400000000000006</v>
      </c>
      <c r="F84" s="244">
        <v>2050</v>
      </c>
      <c r="G84" s="245">
        <f>ROUND(E84*F84,2)</f>
        <v>152520</v>
      </c>
      <c r="H84" s="244">
        <v>325.05</v>
      </c>
      <c r="I84" s="245">
        <f>ROUND(E84*H84,2)</f>
        <v>24183.72</v>
      </c>
      <c r="J84" s="244">
        <v>1724.95</v>
      </c>
      <c r="K84" s="245">
        <f>ROUND(E84*J84,2)</f>
        <v>128336.28</v>
      </c>
      <c r="L84" s="245">
        <v>12</v>
      </c>
      <c r="M84" s="245">
        <f>G84*(1+L84/100)</f>
        <v>170822.40000000002</v>
      </c>
      <c r="N84" s="243">
        <v>0</v>
      </c>
      <c r="O84" s="243">
        <f>ROUND(E84*N84,2)</f>
        <v>0</v>
      </c>
      <c r="P84" s="243">
        <v>4.6000000000000001E-4</v>
      </c>
      <c r="Q84" s="243">
        <f>ROUND(E84*P84,2)</f>
        <v>0.03</v>
      </c>
      <c r="R84" s="245" t="s">
        <v>246</v>
      </c>
      <c r="S84" s="245" t="s">
        <v>184</v>
      </c>
      <c r="T84" s="246" t="s">
        <v>184</v>
      </c>
      <c r="U84" s="222">
        <v>2.5</v>
      </c>
      <c r="V84" s="222">
        <f>ROUND(E84*U84,2)</f>
        <v>186</v>
      </c>
      <c r="W84" s="222"/>
      <c r="X84" s="222" t="s">
        <v>185</v>
      </c>
      <c r="Y84" s="222" t="s">
        <v>186</v>
      </c>
      <c r="Z84" s="212"/>
      <c r="AA84" s="212"/>
      <c r="AB84" s="212"/>
      <c r="AC84" s="212"/>
      <c r="AD84" s="212"/>
      <c r="AE84" s="212"/>
      <c r="AF84" s="212"/>
      <c r="AG84" s="212" t="s">
        <v>187</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31">
        <v>50</v>
      </c>
      <c r="B85" s="232" t="s">
        <v>310</v>
      </c>
      <c r="C85" s="250" t="s">
        <v>311</v>
      </c>
      <c r="D85" s="233" t="s">
        <v>182</v>
      </c>
      <c r="E85" s="234">
        <v>11.4</v>
      </c>
      <c r="F85" s="235">
        <v>4710</v>
      </c>
      <c r="G85" s="236">
        <f>ROUND(E85*F85,2)</f>
        <v>53694</v>
      </c>
      <c r="H85" s="235">
        <v>194.31</v>
      </c>
      <c r="I85" s="236">
        <f>ROUND(E85*H85,2)</f>
        <v>2215.13</v>
      </c>
      <c r="J85" s="235">
        <v>4515.6899999999996</v>
      </c>
      <c r="K85" s="236">
        <f>ROUND(E85*J85,2)</f>
        <v>51478.87</v>
      </c>
      <c r="L85" s="236">
        <v>12</v>
      </c>
      <c r="M85" s="236">
        <f>G85*(1+L85/100)</f>
        <v>60137.280000000006</v>
      </c>
      <c r="N85" s="234">
        <v>6.6600000000000001E-3</v>
      </c>
      <c r="O85" s="234">
        <f>ROUND(E85*N85,2)</f>
        <v>0.08</v>
      </c>
      <c r="P85" s="234">
        <v>2.4</v>
      </c>
      <c r="Q85" s="234">
        <f>ROUND(E85*P85,2)</f>
        <v>27.36</v>
      </c>
      <c r="R85" s="236" t="s">
        <v>246</v>
      </c>
      <c r="S85" s="236" t="s">
        <v>184</v>
      </c>
      <c r="T85" s="237" t="s">
        <v>184</v>
      </c>
      <c r="U85" s="222">
        <v>6.72</v>
      </c>
      <c r="V85" s="222">
        <f>ROUND(E85*U85,2)</f>
        <v>76.61</v>
      </c>
      <c r="W85" s="222"/>
      <c r="X85" s="222" t="s">
        <v>185</v>
      </c>
      <c r="Y85" s="222" t="s">
        <v>186</v>
      </c>
      <c r="Z85" s="212"/>
      <c r="AA85" s="212"/>
      <c r="AB85" s="212"/>
      <c r="AC85" s="212"/>
      <c r="AD85" s="212"/>
      <c r="AE85" s="212"/>
      <c r="AF85" s="212"/>
      <c r="AG85" s="212" t="s">
        <v>187</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2" x14ac:dyDescent="0.2">
      <c r="A86" s="219"/>
      <c r="B86" s="220"/>
      <c r="C86" s="251" t="s">
        <v>255</v>
      </c>
      <c r="D86" s="239"/>
      <c r="E86" s="239"/>
      <c r="F86" s="239"/>
      <c r="G86" s="239"/>
      <c r="H86" s="222"/>
      <c r="I86" s="222"/>
      <c r="J86" s="222"/>
      <c r="K86" s="222"/>
      <c r="L86" s="222"/>
      <c r="M86" s="222"/>
      <c r="N86" s="221"/>
      <c r="O86" s="221"/>
      <c r="P86" s="221"/>
      <c r="Q86" s="221"/>
      <c r="R86" s="222"/>
      <c r="S86" s="222"/>
      <c r="T86" s="222"/>
      <c r="U86" s="222"/>
      <c r="V86" s="222"/>
      <c r="W86" s="222"/>
      <c r="X86" s="222"/>
      <c r="Y86" s="222"/>
      <c r="Z86" s="212"/>
      <c r="AA86" s="212"/>
      <c r="AB86" s="212"/>
      <c r="AC86" s="212"/>
      <c r="AD86" s="212"/>
      <c r="AE86" s="212"/>
      <c r="AF86" s="212"/>
      <c r="AG86" s="212" t="s">
        <v>189</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ht="22.5" outlineLevel="1" x14ac:dyDescent="0.2">
      <c r="A87" s="231">
        <v>51</v>
      </c>
      <c r="B87" s="232" t="s">
        <v>312</v>
      </c>
      <c r="C87" s="250" t="s">
        <v>313</v>
      </c>
      <c r="D87" s="233" t="s">
        <v>182</v>
      </c>
      <c r="E87" s="234">
        <v>2.2000000000000002</v>
      </c>
      <c r="F87" s="235">
        <v>5225</v>
      </c>
      <c r="G87" s="236">
        <f>ROUND(E87*F87,2)</f>
        <v>11495</v>
      </c>
      <c r="H87" s="235">
        <v>216.09</v>
      </c>
      <c r="I87" s="236">
        <f>ROUND(E87*H87,2)</f>
        <v>475.4</v>
      </c>
      <c r="J87" s="235">
        <v>5008.91</v>
      </c>
      <c r="K87" s="236">
        <f>ROUND(E87*J87,2)</f>
        <v>11019.6</v>
      </c>
      <c r="L87" s="236">
        <v>12</v>
      </c>
      <c r="M87" s="236">
        <f>G87*(1+L87/100)</f>
        <v>12874.400000000001</v>
      </c>
      <c r="N87" s="234">
        <v>7.4099999999999999E-3</v>
      </c>
      <c r="O87" s="234">
        <f>ROUND(E87*N87,2)</f>
        <v>0.02</v>
      </c>
      <c r="P87" s="234">
        <v>2.1</v>
      </c>
      <c r="Q87" s="234">
        <f>ROUND(E87*P87,2)</f>
        <v>4.62</v>
      </c>
      <c r="R87" s="236" t="s">
        <v>246</v>
      </c>
      <c r="S87" s="236" t="s">
        <v>184</v>
      </c>
      <c r="T87" s="237" t="s">
        <v>184</v>
      </c>
      <c r="U87" s="222">
        <v>7.48</v>
      </c>
      <c r="V87" s="222">
        <f>ROUND(E87*U87,2)</f>
        <v>16.46</v>
      </c>
      <c r="W87" s="222"/>
      <c r="X87" s="222" t="s">
        <v>185</v>
      </c>
      <c r="Y87" s="222" t="s">
        <v>186</v>
      </c>
      <c r="Z87" s="212"/>
      <c r="AA87" s="212"/>
      <c r="AB87" s="212"/>
      <c r="AC87" s="212"/>
      <c r="AD87" s="212"/>
      <c r="AE87" s="212"/>
      <c r="AF87" s="212"/>
      <c r="AG87" s="212" t="s">
        <v>187</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ht="22.5" outlineLevel="2" x14ac:dyDescent="0.2">
      <c r="A88" s="219"/>
      <c r="B88" s="220"/>
      <c r="C88" s="251" t="s">
        <v>314</v>
      </c>
      <c r="D88" s="239"/>
      <c r="E88" s="239"/>
      <c r="F88" s="239"/>
      <c r="G88" s="239"/>
      <c r="H88" s="222"/>
      <c r="I88" s="222"/>
      <c r="J88" s="222"/>
      <c r="K88" s="222"/>
      <c r="L88" s="222"/>
      <c r="M88" s="222"/>
      <c r="N88" s="221"/>
      <c r="O88" s="221"/>
      <c r="P88" s="221"/>
      <c r="Q88" s="221"/>
      <c r="R88" s="222"/>
      <c r="S88" s="222"/>
      <c r="T88" s="222"/>
      <c r="U88" s="222"/>
      <c r="V88" s="222"/>
      <c r="W88" s="222"/>
      <c r="X88" s="222"/>
      <c r="Y88" s="222"/>
      <c r="Z88" s="212"/>
      <c r="AA88" s="212"/>
      <c r="AB88" s="212"/>
      <c r="AC88" s="212"/>
      <c r="AD88" s="212"/>
      <c r="AE88" s="212"/>
      <c r="AF88" s="212"/>
      <c r="AG88" s="212" t="s">
        <v>189</v>
      </c>
      <c r="AH88" s="212"/>
      <c r="AI88" s="212"/>
      <c r="AJ88" s="212"/>
      <c r="AK88" s="212"/>
      <c r="AL88" s="212"/>
      <c r="AM88" s="212"/>
      <c r="AN88" s="212"/>
      <c r="AO88" s="212"/>
      <c r="AP88" s="212"/>
      <c r="AQ88" s="212"/>
      <c r="AR88" s="212"/>
      <c r="AS88" s="212"/>
      <c r="AT88" s="212"/>
      <c r="AU88" s="212"/>
      <c r="AV88" s="212"/>
      <c r="AW88" s="212"/>
      <c r="AX88" s="212"/>
      <c r="AY88" s="212"/>
      <c r="AZ88" s="212"/>
      <c r="BA88" s="238" t="str">
        <f>C88</f>
        <v>nebo panelů železobetonových prefabrikovaných s dutinami, včetně pomocného lešení o výšce podlahy do 1900 mm a pro zatížení do 1,5 kPa  (150 kg/m2),</v>
      </c>
      <c r="BB88" s="212"/>
      <c r="BC88" s="212"/>
      <c r="BD88" s="212"/>
      <c r="BE88" s="212"/>
      <c r="BF88" s="212"/>
      <c r="BG88" s="212"/>
      <c r="BH88" s="212"/>
    </row>
    <row r="89" spans="1:60" ht="22.5" outlineLevel="1" x14ac:dyDescent="0.2">
      <c r="A89" s="240">
        <v>52</v>
      </c>
      <c r="B89" s="241" t="s">
        <v>315</v>
      </c>
      <c r="C89" s="252" t="s">
        <v>316</v>
      </c>
      <c r="D89" s="242" t="s">
        <v>317</v>
      </c>
      <c r="E89" s="243">
        <v>6</v>
      </c>
      <c r="F89" s="244">
        <v>142.5</v>
      </c>
      <c r="G89" s="245">
        <f>ROUND(E89*F89,2)</f>
        <v>855</v>
      </c>
      <c r="H89" s="244">
        <v>0</v>
      </c>
      <c r="I89" s="245">
        <f>ROUND(E89*H89,2)</f>
        <v>0</v>
      </c>
      <c r="J89" s="244">
        <v>142.5</v>
      </c>
      <c r="K89" s="245">
        <f>ROUND(E89*J89,2)</f>
        <v>855</v>
      </c>
      <c r="L89" s="245">
        <v>12</v>
      </c>
      <c r="M89" s="245">
        <f>G89*(1+L89/100)</f>
        <v>957.60000000000014</v>
      </c>
      <c r="N89" s="243">
        <v>0</v>
      </c>
      <c r="O89" s="243">
        <f>ROUND(E89*N89,2)</f>
        <v>0</v>
      </c>
      <c r="P89" s="243">
        <v>5.3999999999999999E-2</v>
      </c>
      <c r="Q89" s="243">
        <f>ROUND(E89*P89,2)</f>
        <v>0.32</v>
      </c>
      <c r="R89" s="245" t="s">
        <v>246</v>
      </c>
      <c r="S89" s="245" t="s">
        <v>184</v>
      </c>
      <c r="T89" s="246" t="s">
        <v>184</v>
      </c>
      <c r="U89" s="222">
        <v>0.31</v>
      </c>
      <c r="V89" s="222">
        <f>ROUND(E89*U89,2)</f>
        <v>1.86</v>
      </c>
      <c r="W89" s="222"/>
      <c r="X89" s="222" t="s">
        <v>185</v>
      </c>
      <c r="Y89" s="222" t="s">
        <v>186</v>
      </c>
      <c r="Z89" s="212"/>
      <c r="AA89" s="212"/>
      <c r="AB89" s="212"/>
      <c r="AC89" s="212"/>
      <c r="AD89" s="212"/>
      <c r="AE89" s="212"/>
      <c r="AF89" s="212"/>
      <c r="AG89" s="212" t="s">
        <v>187</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x14ac:dyDescent="0.2">
      <c r="A90" s="224" t="s">
        <v>178</v>
      </c>
      <c r="B90" s="225" t="s">
        <v>102</v>
      </c>
      <c r="C90" s="249" t="s">
        <v>103</v>
      </c>
      <c r="D90" s="226"/>
      <c r="E90" s="227"/>
      <c r="F90" s="228"/>
      <c r="G90" s="228">
        <f>SUMIF(AG91:AG92,"&lt;&gt;NOR",G91:G92)</f>
        <v>19620.3</v>
      </c>
      <c r="H90" s="228"/>
      <c r="I90" s="228">
        <f>SUM(I91:I92)</f>
        <v>0</v>
      </c>
      <c r="J90" s="228"/>
      <c r="K90" s="228">
        <f>SUM(K91:K92)</f>
        <v>19620.3</v>
      </c>
      <c r="L90" s="228"/>
      <c r="M90" s="228">
        <f>SUM(M91:M92)</f>
        <v>21974.736000000001</v>
      </c>
      <c r="N90" s="227"/>
      <c r="O90" s="227">
        <f>SUM(O91:O92)</f>
        <v>0</v>
      </c>
      <c r="P90" s="227"/>
      <c r="Q90" s="227">
        <f>SUM(Q91:Q92)</f>
        <v>7.88</v>
      </c>
      <c r="R90" s="228"/>
      <c r="S90" s="228"/>
      <c r="T90" s="229"/>
      <c r="U90" s="223"/>
      <c r="V90" s="223">
        <f>SUM(V91:V92)</f>
        <v>36.33</v>
      </c>
      <c r="W90" s="223"/>
      <c r="X90" s="223"/>
      <c r="Y90" s="223"/>
      <c r="AG90" t="s">
        <v>179</v>
      </c>
    </row>
    <row r="91" spans="1:60" outlineLevel="1" x14ac:dyDescent="0.2">
      <c r="A91" s="240">
        <v>53</v>
      </c>
      <c r="B91" s="241" t="s">
        <v>318</v>
      </c>
      <c r="C91" s="252" t="s">
        <v>319</v>
      </c>
      <c r="D91" s="242" t="s">
        <v>217</v>
      </c>
      <c r="E91" s="243">
        <v>582.9</v>
      </c>
      <c r="F91" s="244">
        <v>24.5</v>
      </c>
      <c r="G91" s="245">
        <f>ROUND(E91*F91,2)</f>
        <v>14281.05</v>
      </c>
      <c r="H91" s="244">
        <v>0</v>
      </c>
      <c r="I91" s="245">
        <f>ROUND(E91*H91,2)</f>
        <v>0</v>
      </c>
      <c r="J91" s="244">
        <v>24.5</v>
      </c>
      <c r="K91" s="245">
        <f>ROUND(E91*J91,2)</f>
        <v>14281.05</v>
      </c>
      <c r="L91" s="245">
        <v>12</v>
      </c>
      <c r="M91" s="245">
        <f>G91*(1+L91/100)</f>
        <v>15994.776</v>
      </c>
      <c r="N91" s="243">
        <v>0</v>
      </c>
      <c r="O91" s="243">
        <f>ROUND(E91*N91,2)</f>
        <v>0</v>
      </c>
      <c r="P91" s="243">
        <v>9.7400000000000004E-3</v>
      </c>
      <c r="Q91" s="243">
        <f>ROUND(E91*P91,2)</f>
        <v>5.68</v>
      </c>
      <c r="R91" s="245" t="s">
        <v>320</v>
      </c>
      <c r="S91" s="245" t="s">
        <v>184</v>
      </c>
      <c r="T91" s="246" t="s">
        <v>184</v>
      </c>
      <c r="U91" s="222">
        <v>4.3999999999999997E-2</v>
      </c>
      <c r="V91" s="222">
        <f>ROUND(E91*U91,2)</f>
        <v>25.65</v>
      </c>
      <c r="W91" s="222"/>
      <c r="X91" s="222" t="s">
        <v>185</v>
      </c>
      <c r="Y91" s="222" t="s">
        <v>186</v>
      </c>
      <c r="Z91" s="212"/>
      <c r="AA91" s="212"/>
      <c r="AB91" s="212"/>
      <c r="AC91" s="212"/>
      <c r="AD91" s="212"/>
      <c r="AE91" s="212"/>
      <c r="AF91" s="212"/>
      <c r="AG91" s="212" t="s">
        <v>187</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40">
        <v>54</v>
      </c>
      <c r="B92" s="241" t="s">
        <v>321</v>
      </c>
      <c r="C92" s="252" t="s">
        <v>322</v>
      </c>
      <c r="D92" s="242" t="s">
        <v>217</v>
      </c>
      <c r="E92" s="243">
        <v>213.57</v>
      </c>
      <c r="F92" s="244">
        <v>25</v>
      </c>
      <c r="G92" s="245">
        <f>ROUND(E92*F92,2)</f>
        <v>5339.25</v>
      </c>
      <c r="H92" s="244">
        <v>0</v>
      </c>
      <c r="I92" s="245">
        <f>ROUND(E92*H92,2)</f>
        <v>0</v>
      </c>
      <c r="J92" s="244">
        <v>25</v>
      </c>
      <c r="K92" s="245">
        <f>ROUND(E92*J92,2)</f>
        <v>5339.25</v>
      </c>
      <c r="L92" s="245">
        <v>12</v>
      </c>
      <c r="M92" s="245">
        <f>G92*(1+L92/100)</f>
        <v>5979.9600000000009</v>
      </c>
      <c r="N92" s="243">
        <v>0</v>
      </c>
      <c r="O92" s="243">
        <f>ROUND(E92*N92,2)</f>
        <v>0</v>
      </c>
      <c r="P92" s="243">
        <v>1.03E-2</v>
      </c>
      <c r="Q92" s="243">
        <f>ROUND(E92*P92,2)</f>
        <v>2.2000000000000002</v>
      </c>
      <c r="R92" s="245" t="s">
        <v>320</v>
      </c>
      <c r="S92" s="245" t="s">
        <v>184</v>
      </c>
      <c r="T92" s="246" t="s">
        <v>184</v>
      </c>
      <c r="U92" s="222">
        <v>0.05</v>
      </c>
      <c r="V92" s="222">
        <f>ROUND(E92*U92,2)</f>
        <v>10.68</v>
      </c>
      <c r="W92" s="222"/>
      <c r="X92" s="222" t="s">
        <v>185</v>
      </c>
      <c r="Y92" s="222" t="s">
        <v>186</v>
      </c>
      <c r="Z92" s="212"/>
      <c r="AA92" s="212"/>
      <c r="AB92" s="212"/>
      <c r="AC92" s="212"/>
      <c r="AD92" s="212"/>
      <c r="AE92" s="212"/>
      <c r="AF92" s="212"/>
      <c r="AG92" s="212" t="s">
        <v>187</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x14ac:dyDescent="0.2">
      <c r="A93" s="224" t="s">
        <v>178</v>
      </c>
      <c r="B93" s="225" t="s">
        <v>104</v>
      </c>
      <c r="C93" s="249" t="s">
        <v>105</v>
      </c>
      <c r="D93" s="226"/>
      <c r="E93" s="227"/>
      <c r="F93" s="228"/>
      <c r="G93" s="228">
        <f>SUMIF(AG94:AG96,"&lt;&gt;NOR",G94:G96)</f>
        <v>27032.16</v>
      </c>
      <c r="H93" s="228"/>
      <c r="I93" s="228">
        <f>SUM(I94:I96)</f>
        <v>0</v>
      </c>
      <c r="J93" s="228"/>
      <c r="K93" s="228">
        <f>SUM(K94:K96)</f>
        <v>27032.16</v>
      </c>
      <c r="L93" s="228"/>
      <c r="M93" s="228">
        <f>SUM(M94:M96)</f>
        <v>30276.019200000006</v>
      </c>
      <c r="N93" s="227"/>
      <c r="O93" s="227">
        <f>SUM(O94:O96)</f>
        <v>0</v>
      </c>
      <c r="P93" s="227"/>
      <c r="Q93" s="227">
        <f>SUM(Q94:Q96)</f>
        <v>18.079999999999998</v>
      </c>
      <c r="R93" s="228"/>
      <c r="S93" s="228"/>
      <c r="T93" s="229"/>
      <c r="U93" s="223"/>
      <c r="V93" s="223">
        <f>SUM(V94:V96)</f>
        <v>62.93</v>
      </c>
      <c r="W93" s="223"/>
      <c r="X93" s="223"/>
      <c r="Y93" s="223"/>
      <c r="AG93" t="s">
        <v>179</v>
      </c>
    </row>
    <row r="94" spans="1:60" ht="22.5" outlineLevel="1" x14ac:dyDescent="0.2">
      <c r="A94" s="240">
        <v>55</v>
      </c>
      <c r="B94" s="241" t="s">
        <v>323</v>
      </c>
      <c r="C94" s="252" t="s">
        <v>324</v>
      </c>
      <c r="D94" s="242" t="s">
        <v>217</v>
      </c>
      <c r="E94" s="243">
        <v>692.4</v>
      </c>
      <c r="F94" s="244">
        <v>32.6</v>
      </c>
      <c r="G94" s="245">
        <f>ROUND(E94*F94,2)</f>
        <v>22572.240000000002</v>
      </c>
      <c r="H94" s="244">
        <v>0</v>
      </c>
      <c r="I94" s="245">
        <f>ROUND(E94*H94,2)</f>
        <v>0</v>
      </c>
      <c r="J94" s="244">
        <v>32.6</v>
      </c>
      <c r="K94" s="245">
        <f>ROUND(E94*J94,2)</f>
        <v>22572.240000000002</v>
      </c>
      <c r="L94" s="245">
        <v>12</v>
      </c>
      <c r="M94" s="245">
        <f>G94*(1+L94/100)</f>
        <v>25280.908800000005</v>
      </c>
      <c r="N94" s="243">
        <v>0</v>
      </c>
      <c r="O94" s="243">
        <f>ROUND(E94*N94,2)</f>
        <v>0</v>
      </c>
      <c r="P94" s="243">
        <v>1.4E-2</v>
      </c>
      <c r="Q94" s="243">
        <f>ROUND(E94*P94,2)</f>
        <v>9.69</v>
      </c>
      <c r="R94" s="245" t="s">
        <v>320</v>
      </c>
      <c r="S94" s="245" t="s">
        <v>184</v>
      </c>
      <c r="T94" s="246" t="s">
        <v>184</v>
      </c>
      <c r="U94" s="222">
        <v>7.0000000000000007E-2</v>
      </c>
      <c r="V94" s="222">
        <f>ROUND(E94*U94,2)</f>
        <v>48.47</v>
      </c>
      <c r="W94" s="222"/>
      <c r="X94" s="222" t="s">
        <v>185</v>
      </c>
      <c r="Y94" s="222" t="s">
        <v>186</v>
      </c>
      <c r="Z94" s="212"/>
      <c r="AA94" s="212"/>
      <c r="AB94" s="212"/>
      <c r="AC94" s="212"/>
      <c r="AD94" s="212"/>
      <c r="AE94" s="212"/>
      <c r="AF94" s="212"/>
      <c r="AG94" s="212" t="s">
        <v>187</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ht="22.5" outlineLevel="1" x14ac:dyDescent="0.2">
      <c r="A95" s="240">
        <v>56</v>
      </c>
      <c r="B95" s="241" t="s">
        <v>325</v>
      </c>
      <c r="C95" s="252" t="s">
        <v>326</v>
      </c>
      <c r="D95" s="242" t="s">
        <v>217</v>
      </c>
      <c r="E95" s="243">
        <v>1384.8</v>
      </c>
      <c r="F95" s="244">
        <v>3</v>
      </c>
      <c r="G95" s="245">
        <f>ROUND(E95*F95,2)</f>
        <v>4154.3999999999996</v>
      </c>
      <c r="H95" s="244">
        <v>0</v>
      </c>
      <c r="I95" s="245">
        <f>ROUND(E95*H95,2)</f>
        <v>0</v>
      </c>
      <c r="J95" s="244">
        <v>3</v>
      </c>
      <c r="K95" s="245">
        <f>ROUND(E95*J95,2)</f>
        <v>4154.3999999999996</v>
      </c>
      <c r="L95" s="245">
        <v>12</v>
      </c>
      <c r="M95" s="245">
        <f>G95*(1+L95/100)</f>
        <v>4652.9279999999999</v>
      </c>
      <c r="N95" s="243">
        <v>0</v>
      </c>
      <c r="O95" s="243">
        <f>ROUND(E95*N95,2)</f>
        <v>0</v>
      </c>
      <c r="P95" s="243">
        <v>6.0000000000000001E-3</v>
      </c>
      <c r="Q95" s="243">
        <f>ROUND(E95*P95,2)</f>
        <v>8.31</v>
      </c>
      <c r="R95" s="245" t="s">
        <v>320</v>
      </c>
      <c r="S95" s="245" t="s">
        <v>184</v>
      </c>
      <c r="T95" s="246" t="s">
        <v>184</v>
      </c>
      <c r="U95" s="222">
        <v>0.01</v>
      </c>
      <c r="V95" s="222">
        <f>ROUND(E95*U95,2)</f>
        <v>13.85</v>
      </c>
      <c r="W95" s="222"/>
      <c r="X95" s="222" t="s">
        <v>185</v>
      </c>
      <c r="Y95" s="222" t="s">
        <v>186</v>
      </c>
      <c r="Z95" s="212"/>
      <c r="AA95" s="212"/>
      <c r="AB95" s="212"/>
      <c r="AC95" s="212"/>
      <c r="AD95" s="212"/>
      <c r="AE95" s="212"/>
      <c r="AF95" s="212"/>
      <c r="AG95" s="212" t="s">
        <v>187</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ht="22.5" outlineLevel="1" x14ac:dyDescent="0.2">
      <c r="A96" s="240">
        <v>57</v>
      </c>
      <c r="B96" s="241" t="s">
        <v>327</v>
      </c>
      <c r="C96" s="252" t="s">
        <v>328</v>
      </c>
      <c r="D96" s="242" t="s">
        <v>217</v>
      </c>
      <c r="E96" s="243">
        <v>7.6</v>
      </c>
      <c r="F96" s="244">
        <v>40.200000000000003</v>
      </c>
      <c r="G96" s="245">
        <f>ROUND(E96*F96,2)</f>
        <v>305.52</v>
      </c>
      <c r="H96" s="244">
        <v>0</v>
      </c>
      <c r="I96" s="245">
        <f>ROUND(E96*H96,2)</f>
        <v>0</v>
      </c>
      <c r="J96" s="244">
        <v>40.200000000000003</v>
      </c>
      <c r="K96" s="245">
        <f>ROUND(E96*J96,2)</f>
        <v>305.52</v>
      </c>
      <c r="L96" s="245">
        <v>12</v>
      </c>
      <c r="M96" s="245">
        <f>G96*(1+L96/100)</f>
        <v>342.18240000000003</v>
      </c>
      <c r="N96" s="243">
        <v>0</v>
      </c>
      <c r="O96" s="243">
        <f>ROUND(E96*N96,2)</f>
        <v>0</v>
      </c>
      <c r="P96" s="243">
        <v>0.01</v>
      </c>
      <c r="Q96" s="243">
        <f>ROUND(E96*P96,2)</f>
        <v>0.08</v>
      </c>
      <c r="R96" s="245" t="s">
        <v>320</v>
      </c>
      <c r="S96" s="245" t="s">
        <v>184</v>
      </c>
      <c r="T96" s="246" t="s">
        <v>184</v>
      </c>
      <c r="U96" s="222">
        <v>0.08</v>
      </c>
      <c r="V96" s="222">
        <f>ROUND(E96*U96,2)</f>
        <v>0.61</v>
      </c>
      <c r="W96" s="222"/>
      <c r="X96" s="222" t="s">
        <v>185</v>
      </c>
      <c r="Y96" s="222" t="s">
        <v>186</v>
      </c>
      <c r="Z96" s="212"/>
      <c r="AA96" s="212"/>
      <c r="AB96" s="212"/>
      <c r="AC96" s="212"/>
      <c r="AD96" s="212"/>
      <c r="AE96" s="212"/>
      <c r="AF96" s="212"/>
      <c r="AG96" s="212" t="s">
        <v>187</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x14ac:dyDescent="0.2">
      <c r="A97" s="224" t="s">
        <v>178</v>
      </c>
      <c r="B97" s="225" t="s">
        <v>106</v>
      </c>
      <c r="C97" s="249" t="s">
        <v>107</v>
      </c>
      <c r="D97" s="226"/>
      <c r="E97" s="227"/>
      <c r="F97" s="228"/>
      <c r="G97" s="228">
        <f>SUMIF(AG98:AG99,"&lt;&gt;NOR",G98:G99)</f>
        <v>30785.040000000001</v>
      </c>
      <c r="H97" s="228"/>
      <c r="I97" s="228">
        <f>SUM(I98:I99)</f>
        <v>0</v>
      </c>
      <c r="J97" s="228"/>
      <c r="K97" s="228">
        <f>SUM(K98:K99)</f>
        <v>30785.040000000001</v>
      </c>
      <c r="L97" s="228"/>
      <c r="M97" s="228">
        <f>SUM(M98:M99)</f>
        <v>34479.2448</v>
      </c>
      <c r="N97" s="227"/>
      <c r="O97" s="227">
        <f>SUM(O98:O99)</f>
        <v>0</v>
      </c>
      <c r="P97" s="227"/>
      <c r="Q97" s="227">
        <f>SUM(Q98:Q99)</f>
        <v>13.34</v>
      </c>
      <c r="R97" s="228"/>
      <c r="S97" s="228"/>
      <c r="T97" s="229"/>
      <c r="U97" s="223"/>
      <c r="V97" s="223">
        <f>SUM(V98:V99)</f>
        <v>56.59</v>
      </c>
      <c r="W97" s="223"/>
      <c r="X97" s="223"/>
      <c r="Y97" s="223"/>
      <c r="AG97" t="s">
        <v>179</v>
      </c>
    </row>
    <row r="98" spans="1:60" ht="22.5" outlineLevel="1" x14ac:dyDescent="0.2">
      <c r="A98" s="240">
        <v>58</v>
      </c>
      <c r="B98" s="241" t="s">
        <v>329</v>
      </c>
      <c r="C98" s="252" t="s">
        <v>330</v>
      </c>
      <c r="D98" s="242" t="s">
        <v>217</v>
      </c>
      <c r="E98" s="243">
        <v>608.4</v>
      </c>
      <c r="F98" s="244">
        <v>21.1</v>
      </c>
      <c r="G98" s="245">
        <f>ROUND(E98*F98,2)</f>
        <v>12837.24</v>
      </c>
      <c r="H98" s="244">
        <v>0</v>
      </c>
      <c r="I98" s="245">
        <f>ROUND(E98*H98,2)</f>
        <v>0</v>
      </c>
      <c r="J98" s="244">
        <v>21.1</v>
      </c>
      <c r="K98" s="245">
        <f>ROUND(E98*J98,2)</f>
        <v>12837.24</v>
      </c>
      <c r="L98" s="245">
        <v>12</v>
      </c>
      <c r="M98" s="245">
        <f>G98*(1+L98/100)</f>
        <v>14377.7088</v>
      </c>
      <c r="N98" s="243">
        <v>0</v>
      </c>
      <c r="O98" s="243">
        <f>ROUND(E98*N98,2)</f>
        <v>0</v>
      </c>
      <c r="P98" s="243">
        <v>2E-3</v>
      </c>
      <c r="Q98" s="243">
        <f>ROUND(E98*P98,2)</f>
        <v>1.22</v>
      </c>
      <c r="R98" s="245" t="s">
        <v>331</v>
      </c>
      <c r="S98" s="245" t="s">
        <v>184</v>
      </c>
      <c r="T98" s="246" t="s">
        <v>184</v>
      </c>
      <c r="U98" s="222">
        <v>0.04</v>
      </c>
      <c r="V98" s="222">
        <f>ROUND(E98*U98,2)</f>
        <v>24.34</v>
      </c>
      <c r="W98" s="222"/>
      <c r="X98" s="222" t="s">
        <v>185</v>
      </c>
      <c r="Y98" s="222" t="s">
        <v>186</v>
      </c>
      <c r="Z98" s="212"/>
      <c r="AA98" s="212"/>
      <c r="AB98" s="212"/>
      <c r="AC98" s="212"/>
      <c r="AD98" s="212"/>
      <c r="AE98" s="212"/>
      <c r="AF98" s="212"/>
      <c r="AG98" s="212" t="s">
        <v>187</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ht="33.75" outlineLevel="1" x14ac:dyDescent="0.2">
      <c r="A99" s="240">
        <v>59</v>
      </c>
      <c r="B99" s="241" t="s">
        <v>332</v>
      </c>
      <c r="C99" s="252" t="s">
        <v>333</v>
      </c>
      <c r="D99" s="242" t="s">
        <v>217</v>
      </c>
      <c r="E99" s="243">
        <v>608.4</v>
      </c>
      <c r="F99" s="244">
        <v>29.5</v>
      </c>
      <c r="G99" s="245">
        <f>ROUND(E99*F99,2)</f>
        <v>17947.8</v>
      </c>
      <c r="H99" s="244">
        <v>0</v>
      </c>
      <c r="I99" s="245">
        <f>ROUND(E99*H99,2)</f>
        <v>0</v>
      </c>
      <c r="J99" s="244">
        <v>29.5</v>
      </c>
      <c r="K99" s="245">
        <f>ROUND(E99*J99,2)</f>
        <v>17947.8</v>
      </c>
      <c r="L99" s="245">
        <v>12</v>
      </c>
      <c r="M99" s="245">
        <f>G99*(1+L99/100)</f>
        <v>20101.536</v>
      </c>
      <c r="N99" s="243">
        <v>0</v>
      </c>
      <c r="O99" s="243">
        <f>ROUND(E99*N99,2)</f>
        <v>0</v>
      </c>
      <c r="P99" s="243">
        <v>1.992E-2</v>
      </c>
      <c r="Q99" s="243">
        <f>ROUND(E99*P99,2)</f>
        <v>12.12</v>
      </c>
      <c r="R99" s="245" t="s">
        <v>331</v>
      </c>
      <c r="S99" s="245" t="s">
        <v>184</v>
      </c>
      <c r="T99" s="246" t="s">
        <v>184</v>
      </c>
      <c r="U99" s="222">
        <v>5.2999999999999999E-2</v>
      </c>
      <c r="V99" s="222">
        <f>ROUND(E99*U99,2)</f>
        <v>32.25</v>
      </c>
      <c r="W99" s="222"/>
      <c r="X99" s="222" t="s">
        <v>185</v>
      </c>
      <c r="Y99" s="222" t="s">
        <v>186</v>
      </c>
      <c r="Z99" s="212"/>
      <c r="AA99" s="212"/>
      <c r="AB99" s="212"/>
      <c r="AC99" s="212"/>
      <c r="AD99" s="212"/>
      <c r="AE99" s="212"/>
      <c r="AF99" s="212"/>
      <c r="AG99" s="212" t="s">
        <v>187</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x14ac:dyDescent="0.2">
      <c r="A100" s="224" t="s">
        <v>178</v>
      </c>
      <c r="B100" s="225" t="s">
        <v>110</v>
      </c>
      <c r="C100" s="249" t="s">
        <v>111</v>
      </c>
      <c r="D100" s="226"/>
      <c r="E100" s="227"/>
      <c r="F100" s="228"/>
      <c r="G100" s="228">
        <f>SUMIF(AG101:AG102,"&lt;&gt;NOR",G101:G102)</f>
        <v>1587</v>
      </c>
      <c r="H100" s="228"/>
      <c r="I100" s="228">
        <f>SUM(I101:I102)</f>
        <v>0</v>
      </c>
      <c r="J100" s="228"/>
      <c r="K100" s="228">
        <f>SUM(K101:K102)</f>
        <v>1587</v>
      </c>
      <c r="L100" s="228"/>
      <c r="M100" s="228">
        <f>SUM(M101:M102)</f>
        <v>1777.44</v>
      </c>
      <c r="N100" s="227"/>
      <c r="O100" s="227">
        <f>SUM(O101:O102)</f>
        <v>0</v>
      </c>
      <c r="P100" s="227"/>
      <c r="Q100" s="227">
        <f>SUM(Q101:Q102)</f>
        <v>0.21000000000000002</v>
      </c>
      <c r="R100" s="228"/>
      <c r="S100" s="228"/>
      <c r="T100" s="229"/>
      <c r="U100" s="223"/>
      <c r="V100" s="223">
        <f>SUM(V101:V102)</f>
        <v>3.18</v>
      </c>
      <c r="W100" s="223"/>
      <c r="X100" s="223"/>
      <c r="Y100" s="223"/>
      <c r="AG100" t="s">
        <v>179</v>
      </c>
    </row>
    <row r="101" spans="1:60" outlineLevel="1" x14ac:dyDescent="0.2">
      <c r="A101" s="240">
        <v>60</v>
      </c>
      <c r="B101" s="241" t="s">
        <v>334</v>
      </c>
      <c r="C101" s="252" t="s">
        <v>335</v>
      </c>
      <c r="D101" s="242" t="s">
        <v>317</v>
      </c>
      <c r="E101" s="243">
        <v>4</v>
      </c>
      <c r="F101" s="244">
        <v>280</v>
      </c>
      <c r="G101" s="245">
        <f>ROUND(E101*F101,2)</f>
        <v>1120</v>
      </c>
      <c r="H101" s="244">
        <v>0</v>
      </c>
      <c r="I101" s="245">
        <f>ROUND(E101*H101,2)</f>
        <v>0</v>
      </c>
      <c r="J101" s="244">
        <v>280</v>
      </c>
      <c r="K101" s="245">
        <f>ROUND(E101*J101,2)</f>
        <v>1120</v>
      </c>
      <c r="L101" s="245">
        <v>12</v>
      </c>
      <c r="M101" s="245">
        <f>G101*(1+L101/100)</f>
        <v>1254.4000000000001</v>
      </c>
      <c r="N101" s="243">
        <v>0</v>
      </c>
      <c r="O101" s="243">
        <f>ROUND(E101*N101,2)</f>
        <v>0</v>
      </c>
      <c r="P101" s="243">
        <v>4.2849999999999999E-2</v>
      </c>
      <c r="Q101" s="243">
        <f>ROUND(E101*P101,2)</f>
        <v>0.17</v>
      </c>
      <c r="R101" s="245" t="s">
        <v>336</v>
      </c>
      <c r="S101" s="245" t="s">
        <v>184</v>
      </c>
      <c r="T101" s="246" t="s">
        <v>184</v>
      </c>
      <c r="U101" s="222">
        <v>0.56000000000000005</v>
      </c>
      <c r="V101" s="222">
        <f>ROUND(E101*U101,2)</f>
        <v>2.2400000000000002</v>
      </c>
      <c r="W101" s="222"/>
      <c r="X101" s="222" t="s">
        <v>185</v>
      </c>
      <c r="Y101" s="222" t="s">
        <v>186</v>
      </c>
      <c r="Z101" s="212"/>
      <c r="AA101" s="212"/>
      <c r="AB101" s="212"/>
      <c r="AC101" s="212"/>
      <c r="AD101" s="212"/>
      <c r="AE101" s="212"/>
      <c r="AF101" s="212"/>
      <c r="AG101" s="212" t="s">
        <v>187</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40">
        <v>61</v>
      </c>
      <c r="B102" s="241" t="s">
        <v>337</v>
      </c>
      <c r="C102" s="252" t="s">
        <v>338</v>
      </c>
      <c r="D102" s="242" t="s">
        <v>317</v>
      </c>
      <c r="E102" s="243">
        <v>2</v>
      </c>
      <c r="F102" s="244">
        <v>233.5</v>
      </c>
      <c r="G102" s="245">
        <f>ROUND(E102*F102,2)</f>
        <v>467</v>
      </c>
      <c r="H102" s="244">
        <v>0</v>
      </c>
      <c r="I102" s="245">
        <f>ROUND(E102*H102,2)</f>
        <v>0</v>
      </c>
      <c r="J102" s="244">
        <v>233.5</v>
      </c>
      <c r="K102" s="245">
        <f>ROUND(E102*J102,2)</f>
        <v>467</v>
      </c>
      <c r="L102" s="245">
        <v>12</v>
      </c>
      <c r="M102" s="245">
        <f>G102*(1+L102/100)</f>
        <v>523.04000000000008</v>
      </c>
      <c r="N102" s="243">
        <v>0</v>
      </c>
      <c r="O102" s="243">
        <f>ROUND(E102*N102,2)</f>
        <v>0</v>
      </c>
      <c r="P102" s="243">
        <v>2.0109999999999999E-2</v>
      </c>
      <c r="Q102" s="243">
        <f>ROUND(E102*P102,2)</f>
        <v>0.04</v>
      </c>
      <c r="R102" s="245" t="s">
        <v>336</v>
      </c>
      <c r="S102" s="245" t="s">
        <v>184</v>
      </c>
      <c r="T102" s="246" t="s">
        <v>184</v>
      </c>
      <c r="U102" s="222">
        <v>0.47</v>
      </c>
      <c r="V102" s="222">
        <f>ROUND(E102*U102,2)</f>
        <v>0.94</v>
      </c>
      <c r="W102" s="222"/>
      <c r="X102" s="222" t="s">
        <v>185</v>
      </c>
      <c r="Y102" s="222" t="s">
        <v>186</v>
      </c>
      <c r="Z102" s="212"/>
      <c r="AA102" s="212"/>
      <c r="AB102" s="212"/>
      <c r="AC102" s="212"/>
      <c r="AD102" s="212"/>
      <c r="AE102" s="212"/>
      <c r="AF102" s="212"/>
      <c r="AG102" s="212" t="s">
        <v>187</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x14ac:dyDescent="0.2">
      <c r="A103" s="224" t="s">
        <v>178</v>
      </c>
      <c r="B103" s="225" t="s">
        <v>112</v>
      </c>
      <c r="C103" s="249" t="s">
        <v>113</v>
      </c>
      <c r="D103" s="226"/>
      <c r="E103" s="227"/>
      <c r="F103" s="228"/>
      <c r="G103" s="228">
        <f>SUMIF(AG104:AG104,"&lt;&gt;NOR",G104:G104)</f>
        <v>874.5</v>
      </c>
      <c r="H103" s="228"/>
      <c r="I103" s="228">
        <f>SUM(I104:I104)</f>
        <v>0</v>
      </c>
      <c r="J103" s="228"/>
      <c r="K103" s="228">
        <f>SUM(K104:K104)</f>
        <v>874.5</v>
      </c>
      <c r="L103" s="228"/>
      <c r="M103" s="228">
        <f>SUM(M104:M104)</f>
        <v>979.44</v>
      </c>
      <c r="N103" s="227"/>
      <c r="O103" s="227">
        <f>SUM(O104:O104)</f>
        <v>0</v>
      </c>
      <c r="P103" s="227"/>
      <c r="Q103" s="227">
        <f>SUM(Q104:Q104)</f>
        <v>0</v>
      </c>
      <c r="R103" s="228"/>
      <c r="S103" s="228"/>
      <c r="T103" s="229"/>
      <c r="U103" s="223"/>
      <c r="V103" s="223">
        <f>SUM(V104:V104)</f>
        <v>1.5</v>
      </c>
      <c r="W103" s="223"/>
      <c r="X103" s="223"/>
      <c r="Y103" s="223"/>
      <c r="AG103" t="s">
        <v>179</v>
      </c>
    </row>
    <row r="104" spans="1:60" outlineLevel="1" x14ac:dyDescent="0.2">
      <c r="A104" s="240">
        <v>62</v>
      </c>
      <c r="B104" s="241" t="s">
        <v>339</v>
      </c>
      <c r="C104" s="252" t="s">
        <v>340</v>
      </c>
      <c r="D104" s="242" t="s">
        <v>233</v>
      </c>
      <c r="E104" s="243">
        <v>3</v>
      </c>
      <c r="F104" s="244">
        <v>291.5</v>
      </c>
      <c r="G104" s="245">
        <f>ROUND(E104*F104,2)</f>
        <v>874.5</v>
      </c>
      <c r="H104" s="244">
        <v>0</v>
      </c>
      <c r="I104" s="245">
        <f>ROUND(E104*H104,2)</f>
        <v>0</v>
      </c>
      <c r="J104" s="244">
        <v>291.5</v>
      </c>
      <c r="K104" s="245">
        <f>ROUND(E104*J104,2)</f>
        <v>874.5</v>
      </c>
      <c r="L104" s="245">
        <v>12</v>
      </c>
      <c r="M104" s="245">
        <f>G104*(1+L104/100)</f>
        <v>979.44</v>
      </c>
      <c r="N104" s="243">
        <v>0</v>
      </c>
      <c r="O104" s="243">
        <f>ROUND(E104*N104,2)</f>
        <v>0</v>
      </c>
      <c r="P104" s="243">
        <v>0</v>
      </c>
      <c r="Q104" s="243">
        <f>ROUND(E104*P104,2)</f>
        <v>0</v>
      </c>
      <c r="R104" s="245" t="s">
        <v>336</v>
      </c>
      <c r="S104" s="245" t="s">
        <v>184</v>
      </c>
      <c r="T104" s="246" t="s">
        <v>184</v>
      </c>
      <c r="U104" s="222">
        <v>0.5</v>
      </c>
      <c r="V104" s="222">
        <f>ROUND(E104*U104,2)</f>
        <v>1.5</v>
      </c>
      <c r="W104" s="222"/>
      <c r="X104" s="222" t="s">
        <v>185</v>
      </c>
      <c r="Y104" s="222" t="s">
        <v>186</v>
      </c>
      <c r="Z104" s="212"/>
      <c r="AA104" s="212"/>
      <c r="AB104" s="212"/>
      <c r="AC104" s="212"/>
      <c r="AD104" s="212"/>
      <c r="AE104" s="212"/>
      <c r="AF104" s="212"/>
      <c r="AG104" s="212" t="s">
        <v>187</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x14ac:dyDescent="0.2">
      <c r="A105" s="224" t="s">
        <v>178</v>
      </c>
      <c r="B105" s="225" t="s">
        <v>114</v>
      </c>
      <c r="C105" s="249" t="s">
        <v>115</v>
      </c>
      <c r="D105" s="226"/>
      <c r="E105" s="227"/>
      <c r="F105" s="228"/>
      <c r="G105" s="228">
        <f>SUMIF(AG106:AG111,"&lt;&gt;NOR",G106:G111)</f>
        <v>18686</v>
      </c>
      <c r="H105" s="228"/>
      <c r="I105" s="228">
        <f>SUM(I106:I111)</f>
        <v>0</v>
      </c>
      <c r="J105" s="228"/>
      <c r="K105" s="228">
        <f>SUM(K106:K111)</f>
        <v>18686</v>
      </c>
      <c r="L105" s="228"/>
      <c r="M105" s="228">
        <f>SUM(M106:M111)</f>
        <v>20928.32</v>
      </c>
      <c r="N105" s="227"/>
      <c r="O105" s="227">
        <f>SUM(O106:O111)</f>
        <v>0</v>
      </c>
      <c r="P105" s="227"/>
      <c r="Q105" s="227">
        <f>SUM(Q106:Q111)</f>
        <v>1.7200000000000002</v>
      </c>
      <c r="R105" s="228"/>
      <c r="S105" s="228"/>
      <c r="T105" s="229"/>
      <c r="U105" s="223"/>
      <c r="V105" s="223">
        <f>SUM(V106:V111)</f>
        <v>37.14</v>
      </c>
      <c r="W105" s="223"/>
      <c r="X105" s="223"/>
      <c r="Y105" s="223"/>
      <c r="AG105" t="s">
        <v>179</v>
      </c>
    </row>
    <row r="106" spans="1:60" outlineLevel="1" x14ac:dyDescent="0.2">
      <c r="A106" s="240">
        <v>63</v>
      </c>
      <c r="B106" s="241" t="s">
        <v>341</v>
      </c>
      <c r="C106" s="252" t="s">
        <v>342</v>
      </c>
      <c r="D106" s="242" t="s">
        <v>233</v>
      </c>
      <c r="E106" s="243">
        <v>21</v>
      </c>
      <c r="F106" s="244">
        <v>296</v>
      </c>
      <c r="G106" s="245">
        <f>ROUND(E106*F106,2)</f>
        <v>6216</v>
      </c>
      <c r="H106" s="244">
        <v>0</v>
      </c>
      <c r="I106" s="245">
        <f>ROUND(E106*H106,2)</f>
        <v>0</v>
      </c>
      <c r="J106" s="244">
        <v>296</v>
      </c>
      <c r="K106" s="245">
        <f>ROUND(E106*J106,2)</f>
        <v>6216</v>
      </c>
      <c r="L106" s="245">
        <v>12</v>
      </c>
      <c r="M106" s="245">
        <f>G106*(1+L106/100)</f>
        <v>6961.920000000001</v>
      </c>
      <c r="N106" s="243">
        <v>0</v>
      </c>
      <c r="O106" s="243">
        <f>ROUND(E106*N106,2)</f>
        <v>0</v>
      </c>
      <c r="P106" s="243">
        <v>1.933E-2</v>
      </c>
      <c r="Q106" s="243">
        <f>ROUND(E106*P106,2)</f>
        <v>0.41</v>
      </c>
      <c r="R106" s="245" t="s">
        <v>336</v>
      </c>
      <c r="S106" s="245" t="s">
        <v>184</v>
      </c>
      <c r="T106" s="246" t="s">
        <v>184</v>
      </c>
      <c r="U106" s="222">
        <v>0.59</v>
      </c>
      <c r="V106" s="222">
        <f>ROUND(E106*U106,2)</f>
        <v>12.39</v>
      </c>
      <c r="W106" s="222"/>
      <c r="X106" s="222" t="s">
        <v>185</v>
      </c>
      <c r="Y106" s="222" t="s">
        <v>186</v>
      </c>
      <c r="Z106" s="212"/>
      <c r="AA106" s="212"/>
      <c r="AB106" s="212"/>
      <c r="AC106" s="212"/>
      <c r="AD106" s="212"/>
      <c r="AE106" s="212"/>
      <c r="AF106" s="212"/>
      <c r="AG106" s="212" t="s">
        <v>187</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40">
        <v>64</v>
      </c>
      <c r="B107" s="241" t="s">
        <v>343</v>
      </c>
      <c r="C107" s="252" t="s">
        <v>344</v>
      </c>
      <c r="D107" s="242" t="s">
        <v>233</v>
      </c>
      <c r="E107" s="243">
        <v>6</v>
      </c>
      <c r="F107" s="244">
        <v>114</v>
      </c>
      <c r="G107" s="245">
        <f>ROUND(E107*F107,2)</f>
        <v>684</v>
      </c>
      <c r="H107" s="244">
        <v>0</v>
      </c>
      <c r="I107" s="245">
        <f>ROUND(E107*H107,2)</f>
        <v>0</v>
      </c>
      <c r="J107" s="244">
        <v>114</v>
      </c>
      <c r="K107" s="245">
        <f>ROUND(E107*J107,2)</f>
        <v>684</v>
      </c>
      <c r="L107" s="245">
        <v>12</v>
      </c>
      <c r="M107" s="245">
        <f>G107*(1+L107/100)</f>
        <v>766.08</v>
      </c>
      <c r="N107" s="243">
        <v>0</v>
      </c>
      <c r="O107" s="243">
        <f>ROUND(E107*N107,2)</f>
        <v>0</v>
      </c>
      <c r="P107" s="243">
        <v>1.107E-2</v>
      </c>
      <c r="Q107" s="243">
        <f>ROUND(E107*P107,2)</f>
        <v>7.0000000000000007E-2</v>
      </c>
      <c r="R107" s="245" t="s">
        <v>336</v>
      </c>
      <c r="S107" s="245" t="s">
        <v>184</v>
      </c>
      <c r="T107" s="246" t="s">
        <v>184</v>
      </c>
      <c r="U107" s="222">
        <v>0.23</v>
      </c>
      <c r="V107" s="222">
        <f>ROUND(E107*U107,2)</f>
        <v>1.38</v>
      </c>
      <c r="W107" s="222"/>
      <c r="X107" s="222" t="s">
        <v>185</v>
      </c>
      <c r="Y107" s="222" t="s">
        <v>186</v>
      </c>
      <c r="Z107" s="212"/>
      <c r="AA107" s="212"/>
      <c r="AB107" s="212"/>
      <c r="AC107" s="212"/>
      <c r="AD107" s="212"/>
      <c r="AE107" s="212"/>
      <c r="AF107" s="212"/>
      <c r="AG107" s="212" t="s">
        <v>187</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31">
        <v>65</v>
      </c>
      <c r="B108" s="232" t="s">
        <v>345</v>
      </c>
      <c r="C108" s="250" t="s">
        <v>346</v>
      </c>
      <c r="D108" s="233" t="s">
        <v>233</v>
      </c>
      <c r="E108" s="234">
        <v>9</v>
      </c>
      <c r="F108" s="235">
        <v>285.5</v>
      </c>
      <c r="G108" s="236">
        <f>ROUND(E108*F108,2)</f>
        <v>2569.5</v>
      </c>
      <c r="H108" s="235">
        <v>0</v>
      </c>
      <c r="I108" s="236">
        <f>ROUND(E108*H108,2)</f>
        <v>0</v>
      </c>
      <c r="J108" s="235">
        <v>285.5</v>
      </c>
      <c r="K108" s="236">
        <f>ROUND(E108*J108,2)</f>
        <v>2569.5</v>
      </c>
      <c r="L108" s="236">
        <v>12</v>
      </c>
      <c r="M108" s="236">
        <f>G108*(1+L108/100)</f>
        <v>2877.84</v>
      </c>
      <c r="N108" s="234">
        <v>0</v>
      </c>
      <c r="O108" s="234">
        <f>ROUND(E108*N108,2)</f>
        <v>0</v>
      </c>
      <c r="P108" s="234">
        <v>3.4700000000000002E-2</v>
      </c>
      <c r="Q108" s="234">
        <f>ROUND(E108*P108,2)</f>
        <v>0.31</v>
      </c>
      <c r="R108" s="236" t="s">
        <v>336</v>
      </c>
      <c r="S108" s="236" t="s">
        <v>184</v>
      </c>
      <c r="T108" s="237" t="s">
        <v>184</v>
      </c>
      <c r="U108" s="222">
        <v>0.56999999999999995</v>
      </c>
      <c r="V108" s="222">
        <f>ROUND(E108*U108,2)</f>
        <v>5.13</v>
      </c>
      <c r="W108" s="222"/>
      <c r="X108" s="222" t="s">
        <v>185</v>
      </c>
      <c r="Y108" s="222" t="s">
        <v>186</v>
      </c>
      <c r="Z108" s="212"/>
      <c r="AA108" s="212"/>
      <c r="AB108" s="212"/>
      <c r="AC108" s="212"/>
      <c r="AD108" s="212"/>
      <c r="AE108" s="212"/>
      <c r="AF108" s="212"/>
      <c r="AG108" s="212" t="s">
        <v>187</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2" x14ac:dyDescent="0.2">
      <c r="A109" s="219"/>
      <c r="B109" s="220"/>
      <c r="C109" s="251" t="s">
        <v>347</v>
      </c>
      <c r="D109" s="239"/>
      <c r="E109" s="239"/>
      <c r="F109" s="239"/>
      <c r="G109" s="239"/>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189</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40">
        <v>66</v>
      </c>
      <c r="B110" s="241" t="s">
        <v>348</v>
      </c>
      <c r="C110" s="252" t="s">
        <v>349</v>
      </c>
      <c r="D110" s="242" t="s">
        <v>233</v>
      </c>
      <c r="E110" s="243">
        <v>47</v>
      </c>
      <c r="F110" s="244">
        <v>192</v>
      </c>
      <c r="G110" s="245">
        <f>ROUND(E110*F110,2)</f>
        <v>9024</v>
      </c>
      <c r="H110" s="244">
        <v>0</v>
      </c>
      <c r="I110" s="245">
        <f>ROUND(E110*H110,2)</f>
        <v>0</v>
      </c>
      <c r="J110" s="244">
        <v>192</v>
      </c>
      <c r="K110" s="245">
        <f>ROUND(E110*J110,2)</f>
        <v>9024</v>
      </c>
      <c r="L110" s="245">
        <v>12</v>
      </c>
      <c r="M110" s="245">
        <f>G110*(1+L110/100)</f>
        <v>10106.880000000001</v>
      </c>
      <c r="N110" s="243">
        <v>0</v>
      </c>
      <c r="O110" s="243">
        <f>ROUND(E110*N110,2)</f>
        <v>0</v>
      </c>
      <c r="P110" s="243">
        <v>1.9460000000000002E-2</v>
      </c>
      <c r="Q110" s="243">
        <f>ROUND(E110*P110,2)</f>
        <v>0.91</v>
      </c>
      <c r="R110" s="245" t="s">
        <v>336</v>
      </c>
      <c r="S110" s="245" t="s">
        <v>184</v>
      </c>
      <c r="T110" s="246" t="s">
        <v>184</v>
      </c>
      <c r="U110" s="222">
        <v>0.38</v>
      </c>
      <c r="V110" s="222">
        <f>ROUND(E110*U110,2)</f>
        <v>17.86</v>
      </c>
      <c r="W110" s="222"/>
      <c r="X110" s="222" t="s">
        <v>185</v>
      </c>
      <c r="Y110" s="222" t="s">
        <v>186</v>
      </c>
      <c r="Z110" s="212"/>
      <c r="AA110" s="212"/>
      <c r="AB110" s="212"/>
      <c r="AC110" s="212"/>
      <c r="AD110" s="212"/>
      <c r="AE110" s="212"/>
      <c r="AF110" s="212"/>
      <c r="AG110" s="212" t="s">
        <v>187</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40">
        <v>67</v>
      </c>
      <c r="B111" s="241" t="s">
        <v>350</v>
      </c>
      <c r="C111" s="252" t="s">
        <v>351</v>
      </c>
      <c r="D111" s="242" t="s">
        <v>233</v>
      </c>
      <c r="E111" s="243">
        <v>1</v>
      </c>
      <c r="F111" s="244">
        <v>192.5</v>
      </c>
      <c r="G111" s="245">
        <f>ROUND(E111*F111,2)</f>
        <v>192.5</v>
      </c>
      <c r="H111" s="244">
        <v>0</v>
      </c>
      <c r="I111" s="245">
        <f>ROUND(E111*H111,2)</f>
        <v>0</v>
      </c>
      <c r="J111" s="244">
        <v>192.5</v>
      </c>
      <c r="K111" s="245">
        <f>ROUND(E111*J111,2)</f>
        <v>192.5</v>
      </c>
      <c r="L111" s="245">
        <v>12</v>
      </c>
      <c r="M111" s="245">
        <f>G111*(1+L111/100)</f>
        <v>215.60000000000002</v>
      </c>
      <c r="N111" s="243">
        <v>0</v>
      </c>
      <c r="O111" s="243">
        <f>ROUND(E111*N111,2)</f>
        <v>0</v>
      </c>
      <c r="P111" s="243">
        <v>2.4500000000000001E-2</v>
      </c>
      <c r="Q111" s="243">
        <f>ROUND(E111*P111,2)</f>
        <v>0.02</v>
      </c>
      <c r="R111" s="245" t="s">
        <v>336</v>
      </c>
      <c r="S111" s="245" t="s">
        <v>184</v>
      </c>
      <c r="T111" s="246" t="s">
        <v>184</v>
      </c>
      <c r="U111" s="222">
        <v>0.38</v>
      </c>
      <c r="V111" s="222">
        <f>ROUND(E111*U111,2)</f>
        <v>0.38</v>
      </c>
      <c r="W111" s="222"/>
      <c r="X111" s="222" t="s">
        <v>185</v>
      </c>
      <c r="Y111" s="222" t="s">
        <v>186</v>
      </c>
      <c r="Z111" s="212"/>
      <c r="AA111" s="212"/>
      <c r="AB111" s="212"/>
      <c r="AC111" s="212"/>
      <c r="AD111" s="212"/>
      <c r="AE111" s="212"/>
      <c r="AF111" s="212"/>
      <c r="AG111" s="212" t="s">
        <v>187</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x14ac:dyDescent="0.2">
      <c r="A112" s="224" t="s">
        <v>178</v>
      </c>
      <c r="B112" s="225" t="s">
        <v>116</v>
      </c>
      <c r="C112" s="249" t="s">
        <v>117</v>
      </c>
      <c r="D112" s="226"/>
      <c r="E112" s="227"/>
      <c r="F112" s="228"/>
      <c r="G112" s="228">
        <f>SUMIF(AG113:AG113,"&lt;&gt;NOR",G113:G113)</f>
        <v>8514</v>
      </c>
      <c r="H112" s="228"/>
      <c r="I112" s="228">
        <f>SUM(I113:I113)</f>
        <v>0</v>
      </c>
      <c r="J112" s="228"/>
      <c r="K112" s="228">
        <f>SUM(K113:K113)</f>
        <v>8514</v>
      </c>
      <c r="L112" s="228"/>
      <c r="M112" s="228">
        <f>SUM(M113:M113)</f>
        <v>9535.68</v>
      </c>
      <c r="N112" s="227"/>
      <c r="O112" s="227">
        <f>SUM(O113:O113)</f>
        <v>0</v>
      </c>
      <c r="P112" s="227"/>
      <c r="Q112" s="227">
        <f>SUM(Q113:Q113)</f>
        <v>0.28999999999999998</v>
      </c>
      <c r="R112" s="228"/>
      <c r="S112" s="228"/>
      <c r="T112" s="229"/>
      <c r="U112" s="223"/>
      <c r="V112" s="223">
        <f>SUM(V113:V113)</f>
        <v>14.64</v>
      </c>
      <c r="W112" s="223"/>
      <c r="X112" s="223"/>
      <c r="Y112" s="223"/>
      <c r="AG112" t="s">
        <v>179</v>
      </c>
    </row>
    <row r="113" spans="1:60" outlineLevel="1" x14ac:dyDescent="0.2">
      <c r="A113" s="240">
        <v>68</v>
      </c>
      <c r="B113" s="241" t="s">
        <v>352</v>
      </c>
      <c r="C113" s="252" t="s">
        <v>353</v>
      </c>
      <c r="D113" s="242" t="s">
        <v>317</v>
      </c>
      <c r="E113" s="243">
        <v>6</v>
      </c>
      <c r="F113" s="244">
        <v>1419</v>
      </c>
      <c r="G113" s="245">
        <f>ROUND(E113*F113,2)</f>
        <v>8514</v>
      </c>
      <c r="H113" s="244">
        <v>0</v>
      </c>
      <c r="I113" s="245">
        <f>ROUND(E113*H113,2)</f>
        <v>0</v>
      </c>
      <c r="J113" s="244">
        <v>1419</v>
      </c>
      <c r="K113" s="245">
        <f>ROUND(E113*J113,2)</f>
        <v>8514</v>
      </c>
      <c r="L113" s="245">
        <v>12</v>
      </c>
      <c r="M113" s="245">
        <f>G113*(1+L113/100)</f>
        <v>9535.68</v>
      </c>
      <c r="N113" s="243">
        <v>0</v>
      </c>
      <c r="O113" s="243">
        <f>ROUND(E113*N113,2)</f>
        <v>0</v>
      </c>
      <c r="P113" s="243">
        <v>4.9000000000000002E-2</v>
      </c>
      <c r="Q113" s="243">
        <f>ROUND(E113*P113,2)</f>
        <v>0.28999999999999998</v>
      </c>
      <c r="R113" s="245" t="s">
        <v>354</v>
      </c>
      <c r="S113" s="245" t="s">
        <v>184</v>
      </c>
      <c r="T113" s="246" t="s">
        <v>184</v>
      </c>
      <c r="U113" s="222">
        <v>2.44</v>
      </c>
      <c r="V113" s="222">
        <f>ROUND(E113*U113,2)</f>
        <v>14.64</v>
      </c>
      <c r="W113" s="222"/>
      <c r="X113" s="222" t="s">
        <v>185</v>
      </c>
      <c r="Y113" s="222" t="s">
        <v>186</v>
      </c>
      <c r="Z113" s="212"/>
      <c r="AA113" s="212"/>
      <c r="AB113" s="212"/>
      <c r="AC113" s="212"/>
      <c r="AD113" s="212"/>
      <c r="AE113" s="212"/>
      <c r="AF113" s="212"/>
      <c r="AG113" s="212" t="s">
        <v>187</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x14ac:dyDescent="0.2">
      <c r="A114" s="224" t="s">
        <v>178</v>
      </c>
      <c r="B114" s="225" t="s">
        <v>120</v>
      </c>
      <c r="C114" s="249" t="s">
        <v>121</v>
      </c>
      <c r="D114" s="226"/>
      <c r="E114" s="227"/>
      <c r="F114" s="228"/>
      <c r="G114" s="228">
        <f>SUMIF(AG115:AG115,"&lt;&gt;NOR",G115:G115)</f>
        <v>3369.9</v>
      </c>
      <c r="H114" s="228"/>
      <c r="I114" s="228">
        <f>SUM(I115:I115)</f>
        <v>0</v>
      </c>
      <c r="J114" s="228"/>
      <c r="K114" s="228">
        <f>SUM(K115:K115)</f>
        <v>3369.9</v>
      </c>
      <c r="L114" s="228"/>
      <c r="M114" s="228">
        <f>SUM(M115:M115)</f>
        <v>3774.2880000000005</v>
      </c>
      <c r="N114" s="227"/>
      <c r="O114" s="227">
        <f>SUM(O115:O115)</f>
        <v>0</v>
      </c>
      <c r="P114" s="227"/>
      <c r="Q114" s="227">
        <f>SUM(Q115:Q115)</f>
        <v>1.68</v>
      </c>
      <c r="R114" s="228"/>
      <c r="S114" s="228"/>
      <c r="T114" s="229"/>
      <c r="U114" s="223"/>
      <c r="V114" s="223">
        <f>SUM(V115:V115)</f>
        <v>5.64</v>
      </c>
      <c r="W114" s="223"/>
      <c r="X114" s="223"/>
      <c r="Y114" s="223"/>
      <c r="AG114" t="s">
        <v>179</v>
      </c>
    </row>
    <row r="115" spans="1:60" outlineLevel="1" x14ac:dyDescent="0.2">
      <c r="A115" s="240">
        <v>69</v>
      </c>
      <c r="B115" s="241" t="s">
        <v>355</v>
      </c>
      <c r="C115" s="252" t="s">
        <v>356</v>
      </c>
      <c r="D115" s="242" t="s">
        <v>217</v>
      </c>
      <c r="E115" s="243">
        <v>70.5</v>
      </c>
      <c r="F115" s="244">
        <v>47.8</v>
      </c>
      <c r="G115" s="245">
        <f>ROUND(E115*F115,2)</f>
        <v>3369.9</v>
      </c>
      <c r="H115" s="244">
        <v>0</v>
      </c>
      <c r="I115" s="245">
        <f>ROUND(E115*H115,2)</f>
        <v>0</v>
      </c>
      <c r="J115" s="244">
        <v>47.8</v>
      </c>
      <c r="K115" s="245">
        <f>ROUND(E115*J115,2)</f>
        <v>3369.9</v>
      </c>
      <c r="L115" s="245">
        <v>12</v>
      </c>
      <c r="M115" s="245">
        <f>G115*(1+L115/100)</f>
        <v>3774.2880000000005</v>
      </c>
      <c r="N115" s="243">
        <v>0</v>
      </c>
      <c r="O115" s="243">
        <f>ROUND(E115*N115,2)</f>
        <v>0</v>
      </c>
      <c r="P115" s="243">
        <v>2.3800000000000002E-2</v>
      </c>
      <c r="Q115" s="243">
        <f>ROUND(E115*P115,2)</f>
        <v>1.68</v>
      </c>
      <c r="R115" s="245" t="s">
        <v>357</v>
      </c>
      <c r="S115" s="245" t="s">
        <v>184</v>
      </c>
      <c r="T115" s="246" t="s">
        <v>184</v>
      </c>
      <c r="U115" s="222">
        <v>0.08</v>
      </c>
      <c r="V115" s="222">
        <f>ROUND(E115*U115,2)</f>
        <v>5.64</v>
      </c>
      <c r="W115" s="222"/>
      <c r="X115" s="222" t="s">
        <v>185</v>
      </c>
      <c r="Y115" s="222" t="s">
        <v>186</v>
      </c>
      <c r="Z115" s="212"/>
      <c r="AA115" s="212"/>
      <c r="AB115" s="212"/>
      <c r="AC115" s="212"/>
      <c r="AD115" s="212"/>
      <c r="AE115" s="212"/>
      <c r="AF115" s="212"/>
      <c r="AG115" s="212" t="s">
        <v>187</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x14ac:dyDescent="0.2">
      <c r="A116" s="224" t="s">
        <v>178</v>
      </c>
      <c r="B116" s="225" t="s">
        <v>124</v>
      </c>
      <c r="C116" s="249" t="s">
        <v>125</v>
      </c>
      <c r="D116" s="226"/>
      <c r="E116" s="227"/>
      <c r="F116" s="228"/>
      <c r="G116" s="228">
        <f>SUMIF(AG117:AG118,"&lt;&gt;NOR",G117:G118)</f>
        <v>8779.2100000000009</v>
      </c>
      <c r="H116" s="228"/>
      <c r="I116" s="228">
        <f>SUM(I117:I118)</f>
        <v>0</v>
      </c>
      <c r="J116" s="228"/>
      <c r="K116" s="228">
        <f>SUM(K117:K118)</f>
        <v>8779.2100000000009</v>
      </c>
      <c r="L116" s="228"/>
      <c r="M116" s="228">
        <f>SUM(M117:M118)</f>
        <v>9832.7152000000024</v>
      </c>
      <c r="N116" s="227"/>
      <c r="O116" s="227">
        <f>SUM(O117:O118)</f>
        <v>0</v>
      </c>
      <c r="P116" s="227"/>
      <c r="Q116" s="227">
        <f>SUM(Q117:Q118)</f>
        <v>0.22</v>
      </c>
      <c r="R116" s="228"/>
      <c r="S116" s="228"/>
      <c r="T116" s="229"/>
      <c r="U116" s="223"/>
      <c r="V116" s="223">
        <f>SUM(V117:V118)</f>
        <v>12.5</v>
      </c>
      <c r="W116" s="223"/>
      <c r="X116" s="223"/>
      <c r="Y116" s="223"/>
      <c r="AG116" t="s">
        <v>179</v>
      </c>
    </row>
    <row r="117" spans="1:60" outlineLevel="1" x14ac:dyDescent="0.2">
      <c r="A117" s="240">
        <v>70</v>
      </c>
      <c r="B117" s="241" t="s">
        <v>358</v>
      </c>
      <c r="C117" s="252" t="s">
        <v>359</v>
      </c>
      <c r="D117" s="242" t="s">
        <v>245</v>
      </c>
      <c r="E117" s="243">
        <v>130.9</v>
      </c>
      <c r="F117" s="244">
        <v>62.9</v>
      </c>
      <c r="G117" s="245">
        <f>ROUND(E117*F117,2)</f>
        <v>8233.61</v>
      </c>
      <c r="H117" s="244">
        <v>0</v>
      </c>
      <c r="I117" s="245">
        <f>ROUND(E117*H117,2)</f>
        <v>0</v>
      </c>
      <c r="J117" s="244">
        <v>62.9</v>
      </c>
      <c r="K117" s="245">
        <f>ROUND(E117*J117,2)</f>
        <v>8233.61</v>
      </c>
      <c r="L117" s="245">
        <v>12</v>
      </c>
      <c r="M117" s="245">
        <f>G117*(1+L117/100)</f>
        <v>9221.6432000000023</v>
      </c>
      <c r="N117" s="243">
        <v>0</v>
      </c>
      <c r="O117" s="243">
        <f>ROUND(E117*N117,2)</f>
        <v>0</v>
      </c>
      <c r="P117" s="243">
        <v>1.42E-3</v>
      </c>
      <c r="Q117" s="243">
        <f>ROUND(E117*P117,2)</f>
        <v>0.19</v>
      </c>
      <c r="R117" s="245" t="s">
        <v>360</v>
      </c>
      <c r="S117" s="245" t="s">
        <v>184</v>
      </c>
      <c r="T117" s="246" t="s">
        <v>184</v>
      </c>
      <c r="U117" s="222">
        <v>0.09</v>
      </c>
      <c r="V117" s="222">
        <f>ROUND(E117*U117,2)</f>
        <v>11.78</v>
      </c>
      <c r="W117" s="222"/>
      <c r="X117" s="222" t="s">
        <v>185</v>
      </c>
      <c r="Y117" s="222" t="s">
        <v>186</v>
      </c>
      <c r="Z117" s="212"/>
      <c r="AA117" s="212"/>
      <c r="AB117" s="212"/>
      <c r="AC117" s="212"/>
      <c r="AD117" s="212"/>
      <c r="AE117" s="212"/>
      <c r="AF117" s="212"/>
      <c r="AG117" s="212" t="s">
        <v>187</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40">
        <v>71</v>
      </c>
      <c r="B118" s="241" t="s">
        <v>361</v>
      </c>
      <c r="C118" s="252" t="s">
        <v>362</v>
      </c>
      <c r="D118" s="242" t="s">
        <v>245</v>
      </c>
      <c r="E118" s="243">
        <v>8</v>
      </c>
      <c r="F118" s="244">
        <v>68.2</v>
      </c>
      <c r="G118" s="245">
        <f>ROUND(E118*F118,2)</f>
        <v>545.6</v>
      </c>
      <c r="H118" s="244">
        <v>0</v>
      </c>
      <c r="I118" s="245">
        <f>ROUND(E118*H118,2)</f>
        <v>0</v>
      </c>
      <c r="J118" s="244">
        <v>68.2</v>
      </c>
      <c r="K118" s="245">
        <f>ROUND(E118*J118,2)</f>
        <v>545.6</v>
      </c>
      <c r="L118" s="245">
        <v>12</v>
      </c>
      <c r="M118" s="245">
        <f>G118*(1+L118/100)</f>
        <v>611.07200000000012</v>
      </c>
      <c r="N118" s="243">
        <v>0</v>
      </c>
      <c r="O118" s="243">
        <f>ROUND(E118*N118,2)</f>
        <v>0</v>
      </c>
      <c r="P118" s="243">
        <v>4.3200000000000001E-3</v>
      </c>
      <c r="Q118" s="243">
        <f>ROUND(E118*P118,2)</f>
        <v>0.03</v>
      </c>
      <c r="R118" s="245" t="s">
        <v>360</v>
      </c>
      <c r="S118" s="245" t="s">
        <v>184</v>
      </c>
      <c r="T118" s="246" t="s">
        <v>184</v>
      </c>
      <c r="U118" s="222">
        <v>0.09</v>
      </c>
      <c r="V118" s="222">
        <f>ROUND(E118*U118,2)</f>
        <v>0.72</v>
      </c>
      <c r="W118" s="222"/>
      <c r="X118" s="222" t="s">
        <v>185</v>
      </c>
      <c r="Y118" s="222" t="s">
        <v>186</v>
      </c>
      <c r="Z118" s="212"/>
      <c r="AA118" s="212"/>
      <c r="AB118" s="212"/>
      <c r="AC118" s="212"/>
      <c r="AD118" s="212"/>
      <c r="AE118" s="212"/>
      <c r="AF118" s="212"/>
      <c r="AG118" s="212" t="s">
        <v>187</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x14ac:dyDescent="0.2">
      <c r="A119" s="224" t="s">
        <v>178</v>
      </c>
      <c r="B119" s="225" t="s">
        <v>126</v>
      </c>
      <c r="C119" s="249" t="s">
        <v>127</v>
      </c>
      <c r="D119" s="226"/>
      <c r="E119" s="227"/>
      <c r="F119" s="228"/>
      <c r="G119" s="228">
        <f>SUMIF(AG120:AG122,"&lt;&gt;NOR",G120:G122)</f>
        <v>16743.88</v>
      </c>
      <c r="H119" s="228"/>
      <c r="I119" s="228">
        <f>SUM(I120:I122)</f>
        <v>0</v>
      </c>
      <c r="J119" s="228"/>
      <c r="K119" s="228">
        <f>SUM(K120:K122)</f>
        <v>16743.88</v>
      </c>
      <c r="L119" s="228"/>
      <c r="M119" s="228">
        <f>SUM(M120:M122)</f>
        <v>18753.145600000003</v>
      </c>
      <c r="N119" s="227"/>
      <c r="O119" s="227">
        <f>SUM(O120:O122)</f>
        <v>0</v>
      </c>
      <c r="P119" s="227"/>
      <c r="Q119" s="227">
        <f>SUM(Q120:Q122)</f>
        <v>1.05</v>
      </c>
      <c r="R119" s="228"/>
      <c r="S119" s="228"/>
      <c r="T119" s="229"/>
      <c r="U119" s="223"/>
      <c r="V119" s="223">
        <f>SUM(V120:V122)</f>
        <v>24.630000000000003</v>
      </c>
      <c r="W119" s="223"/>
      <c r="X119" s="223"/>
      <c r="Y119" s="223"/>
      <c r="AG119" t="s">
        <v>179</v>
      </c>
    </row>
    <row r="120" spans="1:60" outlineLevel="1" x14ac:dyDescent="0.2">
      <c r="A120" s="240">
        <v>72</v>
      </c>
      <c r="B120" s="241" t="s">
        <v>363</v>
      </c>
      <c r="C120" s="252" t="s">
        <v>364</v>
      </c>
      <c r="D120" s="242" t="s">
        <v>217</v>
      </c>
      <c r="E120" s="243">
        <v>52.05</v>
      </c>
      <c r="F120" s="244">
        <v>235.5</v>
      </c>
      <c r="G120" s="245">
        <f>ROUND(E120*F120,2)</f>
        <v>12257.78</v>
      </c>
      <c r="H120" s="244">
        <v>0</v>
      </c>
      <c r="I120" s="245">
        <f>ROUND(E120*H120,2)</f>
        <v>0</v>
      </c>
      <c r="J120" s="244">
        <v>235.5</v>
      </c>
      <c r="K120" s="245">
        <f>ROUND(E120*J120,2)</f>
        <v>12257.78</v>
      </c>
      <c r="L120" s="245">
        <v>12</v>
      </c>
      <c r="M120" s="245">
        <f>G120*(1+L120/100)</f>
        <v>13728.713600000003</v>
      </c>
      <c r="N120" s="243">
        <v>0</v>
      </c>
      <c r="O120" s="243">
        <f>ROUND(E120*N120,2)</f>
        <v>0</v>
      </c>
      <c r="P120" s="243">
        <v>1.098E-2</v>
      </c>
      <c r="Q120" s="243">
        <f>ROUND(E120*P120,2)</f>
        <v>0.56999999999999995</v>
      </c>
      <c r="R120" s="245" t="s">
        <v>365</v>
      </c>
      <c r="S120" s="245" t="s">
        <v>184</v>
      </c>
      <c r="T120" s="246" t="s">
        <v>184</v>
      </c>
      <c r="U120" s="222">
        <v>0.37</v>
      </c>
      <c r="V120" s="222">
        <f>ROUND(E120*U120,2)</f>
        <v>19.260000000000002</v>
      </c>
      <c r="W120" s="222"/>
      <c r="X120" s="222" t="s">
        <v>185</v>
      </c>
      <c r="Y120" s="222" t="s">
        <v>186</v>
      </c>
      <c r="Z120" s="212"/>
      <c r="AA120" s="212"/>
      <c r="AB120" s="212"/>
      <c r="AC120" s="212"/>
      <c r="AD120" s="212"/>
      <c r="AE120" s="212"/>
      <c r="AF120" s="212"/>
      <c r="AG120" s="212" t="s">
        <v>187</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40">
        <v>73</v>
      </c>
      <c r="B121" s="241" t="s">
        <v>366</v>
      </c>
      <c r="C121" s="252" t="s">
        <v>367</v>
      </c>
      <c r="D121" s="242" t="s">
        <v>217</v>
      </c>
      <c r="E121" s="243">
        <v>52.05</v>
      </c>
      <c r="F121" s="244">
        <v>42</v>
      </c>
      <c r="G121" s="245">
        <f>ROUND(E121*F121,2)</f>
        <v>2186.1</v>
      </c>
      <c r="H121" s="244">
        <v>0</v>
      </c>
      <c r="I121" s="245">
        <f>ROUND(E121*H121,2)</f>
        <v>0</v>
      </c>
      <c r="J121" s="244">
        <v>42</v>
      </c>
      <c r="K121" s="245">
        <f>ROUND(E121*J121,2)</f>
        <v>2186.1</v>
      </c>
      <c r="L121" s="245">
        <v>12</v>
      </c>
      <c r="M121" s="245">
        <f>G121*(1+L121/100)</f>
        <v>2448.4320000000002</v>
      </c>
      <c r="N121" s="243">
        <v>0</v>
      </c>
      <c r="O121" s="243">
        <f>ROUND(E121*N121,2)</f>
        <v>0</v>
      </c>
      <c r="P121" s="243">
        <v>8.0000000000000002E-3</v>
      </c>
      <c r="Q121" s="243">
        <f>ROUND(E121*P121,2)</f>
        <v>0.42</v>
      </c>
      <c r="R121" s="245" t="s">
        <v>365</v>
      </c>
      <c r="S121" s="245" t="s">
        <v>184</v>
      </c>
      <c r="T121" s="246" t="s">
        <v>184</v>
      </c>
      <c r="U121" s="222">
        <v>7.0000000000000007E-2</v>
      </c>
      <c r="V121" s="222">
        <f>ROUND(E121*U121,2)</f>
        <v>3.64</v>
      </c>
      <c r="W121" s="222"/>
      <c r="X121" s="222" t="s">
        <v>185</v>
      </c>
      <c r="Y121" s="222" t="s">
        <v>186</v>
      </c>
      <c r="Z121" s="212"/>
      <c r="AA121" s="212"/>
      <c r="AB121" s="212"/>
      <c r="AC121" s="212"/>
      <c r="AD121" s="212"/>
      <c r="AE121" s="212"/>
      <c r="AF121" s="212"/>
      <c r="AG121" s="212" t="s">
        <v>187</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40">
        <v>74</v>
      </c>
      <c r="B122" s="241" t="s">
        <v>368</v>
      </c>
      <c r="C122" s="252" t="s">
        <v>369</v>
      </c>
      <c r="D122" s="242" t="s">
        <v>317</v>
      </c>
      <c r="E122" s="243">
        <v>1</v>
      </c>
      <c r="F122" s="244">
        <v>2300</v>
      </c>
      <c r="G122" s="245">
        <f>ROUND(E122*F122,2)</f>
        <v>2300</v>
      </c>
      <c r="H122" s="244">
        <v>0</v>
      </c>
      <c r="I122" s="245">
        <f>ROUND(E122*H122,2)</f>
        <v>0</v>
      </c>
      <c r="J122" s="244">
        <v>2300</v>
      </c>
      <c r="K122" s="245">
        <f>ROUND(E122*J122,2)</f>
        <v>2300</v>
      </c>
      <c r="L122" s="245">
        <v>12</v>
      </c>
      <c r="M122" s="245">
        <f>G122*(1+L122/100)</f>
        <v>2576.0000000000005</v>
      </c>
      <c r="N122" s="243">
        <v>0</v>
      </c>
      <c r="O122" s="243">
        <f>ROUND(E122*N122,2)</f>
        <v>0</v>
      </c>
      <c r="P122" s="243">
        <v>5.5E-2</v>
      </c>
      <c r="Q122" s="243">
        <f>ROUND(E122*P122,2)</f>
        <v>0.06</v>
      </c>
      <c r="R122" s="245"/>
      <c r="S122" s="245" t="s">
        <v>200</v>
      </c>
      <c r="T122" s="246" t="s">
        <v>201</v>
      </c>
      <c r="U122" s="222">
        <v>1.73</v>
      </c>
      <c r="V122" s="222">
        <f>ROUND(E122*U122,2)</f>
        <v>1.73</v>
      </c>
      <c r="W122" s="222"/>
      <c r="X122" s="222" t="s">
        <v>185</v>
      </c>
      <c r="Y122" s="222" t="s">
        <v>186</v>
      </c>
      <c r="Z122" s="212"/>
      <c r="AA122" s="212"/>
      <c r="AB122" s="212"/>
      <c r="AC122" s="212"/>
      <c r="AD122" s="212"/>
      <c r="AE122" s="212"/>
      <c r="AF122" s="212"/>
      <c r="AG122" s="212" t="s">
        <v>187</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x14ac:dyDescent="0.2">
      <c r="A123" s="224" t="s">
        <v>178</v>
      </c>
      <c r="B123" s="225" t="s">
        <v>128</v>
      </c>
      <c r="C123" s="249" t="s">
        <v>129</v>
      </c>
      <c r="D123" s="226"/>
      <c r="E123" s="227"/>
      <c r="F123" s="228"/>
      <c r="G123" s="228">
        <f>SUMIF(AG124:AG128,"&lt;&gt;NOR",G124:G128)</f>
        <v>61323.8</v>
      </c>
      <c r="H123" s="228"/>
      <c r="I123" s="228">
        <f>SUM(I124:I128)</f>
        <v>4594.5</v>
      </c>
      <c r="J123" s="228"/>
      <c r="K123" s="228">
        <f>SUM(K124:K128)</f>
        <v>56729.3</v>
      </c>
      <c r="L123" s="228"/>
      <c r="M123" s="228">
        <f>SUM(M124:M128)</f>
        <v>68682.656000000003</v>
      </c>
      <c r="N123" s="227"/>
      <c r="O123" s="227">
        <f>SUM(O124:O128)</f>
        <v>0.02</v>
      </c>
      <c r="P123" s="227"/>
      <c r="Q123" s="227">
        <f>SUM(Q124:Q128)</f>
        <v>5.3100000000000005</v>
      </c>
      <c r="R123" s="228"/>
      <c r="S123" s="228"/>
      <c r="T123" s="229"/>
      <c r="U123" s="223"/>
      <c r="V123" s="223">
        <f>SUM(V124:V128)</f>
        <v>93.03</v>
      </c>
      <c r="W123" s="223"/>
      <c r="X123" s="223"/>
      <c r="Y123" s="223"/>
      <c r="AG123" t="s">
        <v>179</v>
      </c>
    </row>
    <row r="124" spans="1:60" outlineLevel="1" x14ac:dyDescent="0.2">
      <c r="A124" s="240">
        <v>75</v>
      </c>
      <c r="B124" s="241" t="s">
        <v>370</v>
      </c>
      <c r="C124" s="252" t="s">
        <v>371</v>
      </c>
      <c r="D124" s="242" t="s">
        <v>217</v>
      </c>
      <c r="E124" s="243">
        <v>23.12</v>
      </c>
      <c r="F124" s="244">
        <v>565</v>
      </c>
      <c r="G124" s="245">
        <f>ROUND(E124*F124,2)</f>
        <v>13062.8</v>
      </c>
      <c r="H124" s="244">
        <v>0</v>
      </c>
      <c r="I124" s="245">
        <f>ROUND(E124*H124,2)</f>
        <v>0</v>
      </c>
      <c r="J124" s="244">
        <v>565</v>
      </c>
      <c r="K124" s="245">
        <f>ROUND(E124*J124,2)</f>
        <v>13062.8</v>
      </c>
      <c r="L124" s="245">
        <v>12</v>
      </c>
      <c r="M124" s="245">
        <f>G124*(1+L124/100)</f>
        <v>14630.336000000001</v>
      </c>
      <c r="N124" s="243">
        <v>0</v>
      </c>
      <c r="O124" s="243">
        <f>ROUND(E124*N124,2)</f>
        <v>0</v>
      </c>
      <c r="P124" s="243">
        <v>1.7000000000000001E-2</v>
      </c>
      <c r="Q124" s="243">
        <f>ROUND(E124*P124,2)</f>
        <v>0.39</v>
      </c>
      <c r="R124" s="245" t="s">
        <v>372</v>
      </c>
      <c r="S124" s="245" t="s">
        <v>184</v>
      </c>
      <c r="T124" s="246" t="s">
        <v>184</v>
      </c>
      <c r="U124" s="222">
        <v>0.89</v>
      </c>
      <c r="V124" s="222">
        <f>ROUND(E124*U124,2)</f>
        <v>20.58</v>
      </c>
      <c r="W124" s="222"/>
      <c r="X124" s="222" t="s">
        <v>185</v>
      </c>
      <c r="Y124" s="222" t="s">
        <v>186</v>
      </c>
      <c r="Z124" s="212"/>
      <c r="AA124" s="212"/>
      <c r="AB124" s="212"/>
      <c r="AC124" s="212"/>
      <c r="AD124" s="212"/>
      <c r="AE124" s="212"/>
      <c r="AF124" s="212"/>
      <c r="AG124" s="212" t="s">
        <v>187</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40">
        <v>76</v>
      </c>
      <c r="B125" s="241" t="s">
        <v>373</v>
      </c>
      <c r="C125" s="252" t="s">
        <v>374</v>
      </c>
      <c r="D125" s="242" t="s">
        <v>217</v>
      </c>
      <c r="E125" s="243">
        <v>9</v>
      </c>
      <c r="F125" s="244">
        <v>286.5</v>
      </c>
      <c r="G125" s="245">
        <f>ROUND(E125*F125,2)</f>
        <v>2578.5</v>
      </c>
      <c r="H125" s="244">
        <v>0</v>
      </c>
      <c r="I125" s="245">
        <f>ROUND(E125*H125,2)</f>
        <v>0</v>
      </c>
      <c r="J125" s="244">
        <v>286.5</v>
      </c>
      <c r="K125" s="245">
        <f>ROUND(E125*J125,2)</f>
        <v>2578.5</v>
      </c>
      <c r="L125" s="245">
        <v>12</v>
      </c>
      <c r="M125" s="245">
        <f>G125*(1+L125/100)</f>
        <v>2887.92</v>
      </c>
      <c r="N125" s="243">
        <v>0</v>
      </c>
      <c r="O125" s="243">
        <f>ROUND(E125*N125,2)</f>
        <v>0</v>
      </c>
      <c r="P125" s="243">
        <v>2.1000000000000001E-2</v>
      </c>
      <c r="Q125" s="243">
        <f>ROUND(E125*P125,2)</f>
        <v>0.19</v>
      </c>
      <c r="R125" s="245" t="s">
        <v>372</v>
      </c>
      <c r="S125" s="245" t="s">
        <v>184</v>
      </c>
      <c r="T125" s="246" t="s">
        <v>184</v>
      </c>
      <c r="U125" s="222">
        <v>0.45</v>
      </c>
      <c r="V125" s="222">
        <f>ROUND(E125*U125,2)</f>
        <v>4.05</v>
      </c>
      <c r="W125" s="222"/>
      <c r="X125" s="222" t="s">
        <v>185</v>
      </c>
      <c r="Y125" s="222" t="s">
        <v>186</v>
      </c>
      <c r="Z125" s="212"/>
      <c r="AA125" s="212"/>
      <c r="AB125" s="212"/>
      <c r="AC125" s="212"/>
      <c r="AD125" s="212"/>
      <c r="AE125" s="212"/>
      <c r="AF125" s="212"/>
      <c r="AG125" s="212" t="s">
        <v>187</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40">
        <v>77</v>
      </c>
      <c r="B126" s="241" t="s">
        <v>375</v>
      </c>
      <c r="C126" s="252" t="s">
        <v>376</v>
      </c>
      <c r="D126" s="242" t="s">
        <v>217</v>
      </c>
      <c r="E126" s="243">
        <v>75</v>
      </c>
      <c r="F126" s="244">
        <v>143.5</v>
      </c>
      <c r="G126" s="245">
        <f>ROUND(E126*F126,2)</f>
        <v>10762.5</v>
      </c>
      <c r="H126" s="244">
        <v>0</v>
      </c>
      <c r="I126" s="245">
        <f>ROUND(E126*H126,2)</f>
        <v>0</v>
      </c>
      <c r="J126" s="244">
        <v>143.5</v>
      </c>
      <c r="K126" s="245">
        <f>ROUND(E126*J126,2)</f>
        <v>10762.5</v>
      </c>
      <c r="L126" s="245">
        <v>12</v>
      </c>
      <c r="M126" s="245">
        <f>G126*(1+L126/100)</f>
        <v>12054.000000000002</v>
      </c>
      <c r="N126" s="243">
        <v>0</v>
      </c>
      <c r="O126" s="243">
        <f>ROUND(E126*N126,2)</f>
        <v>0</v>
      </c>
      <c r="P126" s="243">
        <v>5.5E-2</v>
      </c>
      <c r="Q126" s="243">
        <f>ROUND(E126*P126,2)</f>
        <v>4.13</v>
      </c>
      <c r="R126" s="245" t="s">
        <v>372</v>
      </c>
      <c r="S126" s="245" t="s">
        <v>184</v>
      </c>
      <c r="T126" s="246" t="s">
        <v>184</v>
      </c>
      <c r="U126" s="222">
        <v>0.23</v>
      </c>
      <c r="V126" s="222">
        <f>ROUND(E126*U126,2)</f>
        <v>17.25</v>
      </c>
      <c r="W126" s="222"/>
      <c r="X126" s="222" t="s">
        <v>185</v>
      </c>
      <c r="Y126" s="222" t="s">
        <v>186</v>
      </c>
      <c r="Z126" s="212"/>
      <c r="AA126" s="212"/>
      <c r="AB126" s="212"/>
      <c r="AC126" s="212"/>
      <c r="AD126" s="212"/>
      <c r="AE126" s="212"/>
      <c r="AF126" s="212"/>
      <c r="AG126" s="212" t="s">
        <v>187</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40">
        <v>78</v>
      </c>
      <c r="B127" s="241" t="s">
        <v>377</v>
      </c>
      <c r="C127" s="252" t="s">
        <v>378</v>
      </c>
      <c r="D127" s="242" t="s">
        <v>217</v>
      </c>
      <c r="E127" s="243">
        <v>75</v>
      </c>
      <c r="F127" s="244">
        <v>63.6</v>
      </c>
      <c r="G127" s="245">
        <f>ROUND(E127*F127,2)</f>
        <v>4770</v>
      </c>
      <c r="H127" s="244">
        <v>0</v>
      </c>
      <c r="I127" s="245">
        <f>ROUND(E127*H127,2)</f>
        <v>0</v>
      </c>
      <c r="J127" s="244">
        <v>63.6</v>
      </c>
      <c r="K127" s="245">
        <f>ROUND(E127*J127,2)</f>
        <v>4770</v>
      </c>
      <c r="L127" s="245">
        <v>12</v>
      </c>
      <c r="M127" s="245">
        <f>G127*(1+L127/100)</f>
        <v>5342.4000000000005</v>
      </c>
      <c r="N127" s="243">
        <v>0</v>
      </c>
      <c r="O127" s="243">
        <f>ROUND(E127*N127,2)</f>
        <v>0</v>
      </c>
      <c r="P127" s="243">
        <v>2E-3</v>
      </c>
      <c r="Q127" s="243">
        <f>ROUND(E127*P127,2)</f>
        <v>0.15</v>
      </c>
      <c r="R127" s="245" t="s">
        <v>372</v>
      </c>
      <c r="S127" s="245" t="s">
        <v>184</v>
      </c>
      <c r="T127" s="246" t="s">
        <v>184</v>
      </c>
      <c r="U127" s="222">
        <v>0.1</v>
      </c>
      <c r="V127" s="222">
        <f>ROUND(E127*U127,2)</f>
        <v>7.5</v>
      </c>
      <c r="W127" s="222"/>
      <c r="X127" s="222" t="s">
        <v>185</v>
      </c>
      <c r="Y127" s="222" t="s">
        <v>186</v>
      </c>
      <c r="Z127" s="212"/>
      <c r="AA127" s="212"/>
      <c r="AB127" s="212"/>
      <c r="AC127" s="212"/>
      <c r="AD127" s="212"/>
      <c r="AE127" s="212"/>
      <c r="AF127" s="212"/>
      <c r="AG127" s="212" t="s">
        <v>187</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40">
        <v>79</v>
      </c>
      <c r="B128" s="241" t="s">
        <v>379</v>
      </c>
      <c r="C128" s="252" t="s">
        <v>380</v>
      </c>
      <c r="D128" s="242" t="s">
        <v>381</v>
      </c>
      <c r="E128" s="243">
        <v>450</v>
      </c>
      <c r="F128" s="244">
        <v>67</v>
      </c>
      <c r="G128" s="245">
        <f>ROUND(E128*F128,2)</f>
        <v>30150</v>
      </c>
      <c r="H128" s="244">
        <v>10.210000000000001</v>
      </c>
      <c r="I128" s="245">
        <f>ROUND(E128*H128,2)</f>
        <v>4594.5</v>
      </c>
      <c r="J128" s="244">
        <v>56.79</v>
      </c>
      <c r="K128" s="245">
        <f>ROUND(E128*J128,2)</f>
        <v>25555.5</v>
      </c>
      <c r="L128" s="245">
        <v>12</v>
      </c>
      <c r="M128" s="245">
        <f>G128*(1+L128/100)</f>
        <v>33768</v>
      </c>
      <c r="N128" s="243">
        <v>5.0000000000000002E-5</v>
      </c>
      <c r="O128" s="243">
        <f>ROUND(E128*N128,2)</f>
        <v>0.02</v>
      </c>
      <c r="P128" s="243">
        <v>1E-3</v>
      </c>
      <c r="Q128" s="243">
        <f>ROUND(E128*P128,2)</f>
        <v>0.45</v>
      </c>
      <c r="R128" s="245" t="s">
        <v>372</v>
      </c>
      <c r="S128" s="245" t="s">
        <v>184</v>
      </c>
      <c r="T128" s="246" t="s">
        <v>184</v>
      </c>
      <c r="U128" s="222">
        <v>9.7000000000000003E-2</v>
      </c>
      <c r="V128" s="222">
        <f>ROUND(E128*U128,2)</f>
        <v>43.65</v>
      </c>
      <c r="W128" s="222"/>
      <c r="X128" s="222" t="s">
        <v>185</v>
      </c>
      <c r="Y128" s="222" t="s">
        <v>186</v>
      </c>
      <c r="Z128" s="212"/>
      <c r="AA128" s="212"/>
      <c r="AB128" s="212"/>
      <c r="AC128" s="212"/>
      <c r="AD128" s="212"/>
      <c r="AE128" s="212"/>
      <c r="AF128" s="212"/>
      <c r="AG128" s="212" t="s">
        <v>187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x14ac:dyDescent="0.2">
      <c r="A129" s="224" t="s">
        <v>178</v>
      </c>
      <c r="B129" s="225" t="s">
        <v>134</v>
      </c>
      <c r="C129" s="249" t="s">
        <v>135</v>
      </c>
      <c r="D129" s="226"/>
      <c r="E129" s="227"/>
      <c r="F129" s="228"/>
      <c r="G129" s="228">
        <f>SUMIF(AG130:AG132,"&lt;&gt;NOR",G130:G132)</f>
        <v>143374.70000000001</v>
      </c>
      <c r="H129" s="228"/>
      <c r="I129" s="228">
        <f>SUM(I130:I132)</f>
        <v>0</v>
      </c>
      <c r="J129" s="228"/>
      <c r="K129" s="228">
        <f>SUM(K130:K132)</f>
        <v>143374.70000000001</v>
      </c>
      <c r="L129" s="228"/>
      <c r="M129" s="228">
        <f>SUM(M130:M132)</f>
        <v>160579.66400000002</v>
      </c>
      <c r="N129" s="227"/>
      <c r="O129" s="227">
        <f>SUM(O130:O132)</f>
        <v>0</v>
      </c>
      <c r="P129" s="227"/>
      <c r="Q129" s="227">
        <f>SUM(Q130:Q132)</f>
        <v>1.1100000000000001</v>
      </c>
      <c r="R129" s="228"/>
      <c r="S129" s="228"/>
      <c r="T129" s="229"/>
      <c r="U129" s="223"/>
      <c r="V129" s="223">
        <f>SUM(V130:V132)</f>
        <v>291.24999999999994</v>
      </c>
      <c r="W129" s="223"/>
      <c r="X129" s="223"/>
      <c r="Y129" s="223"/>
      <c r="AG129" t="s">
        <v>179</v>
      </c>
    </row>
    <row r="130" spans="1:60" ht="22.5" outlineLevel="1" x14ac:dyDescent="0.2">
      <c r="A130" s="240">
        <v>80</v>
      </c>
      <c r="B130" s="241" t="s">
        <v>382</v>
      </c>
      <c r="C130" s="252" t="s">
        <v>383</v>
      </c>
      <c r="D130" s="242" t="s">
        <v>245</v>
      </c>
      <c r="E130" s="243">
        <v>131.4</v>
      </c>
      <c r="F130" s="244">
        <v>52.7</v>
      </c>
      <c r="G130" s="245">
        <f>ROUND(E130*F130,2)</f>
        <v>6924.78</v>
      </c>
      <c r="H130" s="244">
        <v>0</v>
      </c>
      <c r="I130" s="245">
        <f>ROUND(E130*H130,2)</f>
        <v>0</v>
      </c>
      <c r="J130" s="244">
        <v>52.7</v>
      </c>
      <c r="K130" s="245">
        <f>ROUND(E130*J130,2)</f>
        <v>6924.78</v>
      </c>
      <c r="L130" s="245">
        <v>12</v>
      </c>
      <c r="M130" s="245">
        <f>G130*(1+L130/100)</f>
        <v>7755.7536</v>
      </c>
      <c r="N130" s="243">
        <v>0</v>
      </c>
      <c r="O130" s="243">
        <f>ROUND(E130*N130,2)</f>
        <v>0</v>
      </c>
      <c r="P130" s="243">
        <v>5.0000000000000001E-4</v>
      </c>
      <c r="Q130" s="243">
        <f>ROUND(E130*P130,2)</f>
        <v>7.0000000000000007E-2</v>
      </c>
      <c r="R130" s="245" t="s">
        <v>384</v>
      </c>
      <c r="S130" s="245" t="s">
        <v>184</v>
      </c>
      <c r="T130" s="246" t="s">
        <v>184</v>
      </c>
      <c r="U130" s="222">
        <v>0.11</v>
      </c>
      <c r="V130" s="222">
        <f>ROUND(E130*U130,2)</f>
        <v>14.45</v>
      </c>
      <c r="W130" s="222"/>
      <c r="X130" s="222" t="s">
        <v>185</v>
      </c>
      <c r="Y130" s="222" t="s">
        <v>186</v>
      </c>
      <c r="Z130" s="212"/>
      <c r="AA130" s="212"/>
      <c r="AB130" s="212"/>
      <c r="AC130" s="212"/>
      <c r="AD130" s="212"/>
      <c r="AE130" s="212"/>
      <c r="AF130" s="212"/>
      <c r="AG130" s="212" t="s">
        <v>187</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ht="22.5" outlineLevel="1" x14ac:dyDescent="0.2">
      <c r="A131" s="240">
        <v>81</v>
      </c>
      <c r="B131" s="241" t="s">
        <v>385</v>
      </c>
      <c r="C131" s="252" t="s">
        <v>386</v>
      </c>
      <c r="D131" s="242" t="s">
        <v>217</v>
      </c>
      <c r="E131" s="243">
        <v>998.64</v>
      </c>
      <c r="F131" s="244">
        <v>128</v>
      </c>
      <c r="G131" s="245">
        <f>ROUND(E131*F131,2)</f>
        <v>127825.92</v>
      </c>
      <c r="H131" s="244">
        <v>0</v>
      </c>
      <c r="I131" s="245">
        <f>ROUND(E131*H131,2)</f>
        <v>0</v>
      </c>
      <c r="J131" s="244">
        <v>128</v>
      </c>
      <c r="K131" s="245">
        <f>ROUND(E131*J131,2)</f>
        <v>127825.92</v>
      </c>
      <c r="L131" s="245">
        <v>12</v>
      </c>
      <c r="M131" s="245">
        <f>G131*(1+L131/100)</f>
        <v>143165.03040000002</v>
      </c>
      <c r="N131" s="243">
        <v>0</v>
      </c>
      <c r="O131" s="243">
        <f>ROUND(E131*N131,2)</f>
        <v>0</v>
      </c>
      <c r="P131" s="243">
        <v>1E-3</v>
      </c>
      <c r="Q131" s="243">
        <f>ROUND(E131*P131,2)</f>
        <v>1</v>
      </c>
      <c r="R131" s="245" t="s">
        <v>384</v>
      </c>
      <c r="S131" s="245" t="s">
        <v>184</v>
      </c>
      <c r="T131" s="246" t="s">
        <v>184</v>
      </c>
      <c r="U131" s="222">
        <v>0.26</v>
      </c>
      <c r="V131" s="222">
        <f>ROUND(E131*U131,2)</f>
        <v>259.64999999999998</v>
      </c>
      <c r="W131" s="222"/>
      <c r="X131" s="222" t="s">
        <v>185</v>
      </c>
      <c r="Y131" s="222" t="s">
        <v>186</v>
      </c>
      <c r="Z131" s="212"/>
      <c r="AA131" s="212"/>
      <c r="AB131" s="212"/>
      <c r="AC131" s="212"/>
      <c r="AD131" s="212"/>
      <c r="AE131" s="212"/>
      <c r="AF131" s="212"/>
      <c r="AG131" s="212" t="s">
        <v>187</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40">
        <v>82</v>
      </c>
      <c r="B132" s="241" t="s">
        <v>387</v>
      </c>
      <c r="C132" s="252" t="s">
        <v>388</v>
      </c>
      <c r="D132" s="242" t="s">
        <v>245</v>
      </c>
      <c r="E132" s="243">
        <v>490</v>
      </c>
      <c r="F132" s="244">
        <v>17.600000000000001</v>
      </c>
      <c r="G132" s="245">
        <f>ROUND(E132*F132,2)</f>
        <v>8624</v>
      </c>
      <c r="H132" s="244">
        <v>0</v>
      </c>
      <c r="I132" s="245">
        <f>ROUND(E132*H132,2)</f>
        <v>0</v>
      </c>
      <c r="J132" s="244">
        <v>17.600000000000001</v>
      </c>
      <c r="K132" s="245">
        <f>ROUND(E132*J132,2)</f>
        <v>8624</v>
      </c>
      <c r="L132" s="245">
        <v>12</v>
      </c>
      <c r="M132" s="245">
        <f>G132*(1+L132/100)</f>
        <v>9658.880000000001</v>
      </c>
      <c r="N132" s="243">
        <v>0</v>
      </c>
      <c r="O132" s="243">
        <f>ROUND(E132*N132,2)</f>
        <v>0</v>
      </c>
      <c r="P132" s="243">
        <v>8.0000000000000007E-5</v>
      </c>
      <c r="Q132" s="243">
        <f>ROUND(E132*P132,2)</f>
        <v>0.04</v>
      </c>
      <c r="R132" s="245" t="s">
        <v>384</v>
      </c>
      <c r="S132" s="245" t="s">
        <v>184</v>
      </c>
      <c r="T132" s="246" t="s">
        <v>184</v>
      </c>
      <c r="U132" s="222">
        <v>3.5000000000000003E-2</v>
      </c>
      <c r="V132" s="222">
        <f>ROUND(E132*U132,2)</f>
        <v>17.149999999999999</v>
      </c>
      <c r="W132" s="222"/>
      <c r="X132" s="222" t="s">
        <v>185</v>
      </c>
      <c r="Y132" s="222" t="s">
        <v>186</v>
      </c>
      <c r="Z132" s="212"/>
      <c r="AA132" s="212"/>
      <c r="AB132" s="212"/>
      <c r="AC132" s="212"/>
      <c r="AD132" s="212"/>
      <c r="AE132" s="212"/>
      <c r="AF132" s="212"/>
      <c r="AG132" s="212" t="s">
        <v>187</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x14ac:dyDescent="0.2">
      <c r="A133" s="224" t="s">
        <v>178</v>
      </c>
      <c r="B133" s="225" t="s">
        <v>146</v>
      </c>
      <c r="C133" s="249" t="s">
        <v>147</v>
      </c>
      <c r="D133" s="226"/>
      <c r="E133" s="227"/>
      <c r="F133" s="228"/>
      <c r="G133" s="228">
        <f>SUMIF(AG134:AG156,"&lt;&gt;NOR",G134:G156)</f>
        <v>8487674.1100000013</v>
      </c>
      <c r="H133" s="228"/>
      <c r="I133" s="228">
        <f>SUM(I134:I156)</f>
        <v>9648.43</v>
      </c>
      <c r="J133" s="228"/>
      <c r="K133" s="228">
        <f>SUM(K134:K156)</f>
        <v>8478025.6800000016</v>
      </c>
      <c r="L133" s="228"/>
      <c r="M133" s="228">
        <f>SUM(M134:M156)</f>
        <v>9506195.003200002</v>
      </c>
      <c r="N133" s="227"/>
      <c r="O133" s="227">
        <f>SUM(O134:O156)</f>
        <v>0</v>
      </c>
      <c r="P133" s="227"/>
      <c r="Q133" s="227">
        <f>SUM(Q134:Q156)</f>
        <v>0</v>
      </c>
      <c r="R133" s="228"/>
      <c r="S133" s="228"/>
      <c r="T133" s="229"/>
      <c r="U133" s="223"/>
      <c r="V133" s="223">
        <f>SUM(V134:V156)</f>
        <v>6331.2300000000005</v>
      </c>
      <c r="W133" s="223"/>
      <c r="X133" s="223"/>
      <c r="Y133" s="223"/>
      <c r="AG133" t="s">
        <v>179</v>
      </c>
    </row>
    <row r="134" spans="1:60" outlineLevel="1" x14ac:dyDescent="0.2">
      <c r="A134" s="240">
        <v>83</v>
      </c>
      <c r="B134" s="241" t="s">
        <v>389</v>
      </c>
      <c r="C134" s="252" t="s">
        <v>390</v>
      </c>
      <c r="D134" s="242" t="s">
        <v>211</v>
      </c>
      <c r="E134" s="243">
        <v>2173.0688300000002</v>
      </c>
      <c r="F134" s="244">
        <v>432.5</v>
      </c>
      <c r="G134" s="245">
        <f>ROUND(E134*F134,2)</f>
        <v>939852.27</v>
      </c>
      <c r="H134" s="244">
        <v>0</v>
      </c>
      <c r="I134" s="245">
        <f>ROUND(E134*H134,2)</f>
        <v>0</v>
      </c>
      <c r="J134" s="244">
        <v>432.5</v>
      </c>
      <c r="K134" s="245">
        <f>ROUND(E134*J134,2)</f>
        <v>939852.27</v>
      </c>
      <c r="L134" s="245">
        <v>12</v>
      </c>
      <c r="M134" s="245">
        <f>G134*(1+L134/100)</f>
        <v>1052634.5424000002</v>
      </c>
      <c r="N134" s="243">
        <v>0</v>
      </c>
      <c r="O134" s="243">
        <f>ROUND(E134*N134,2)</f>
        <v>0</v>
      </c>
      <c r="P134" s="243">
        <v>0</v>
      </c>
      <c r="Q134" s="243">
        <f>ROUND(E134*P134,2)</f>
        <v>0</v>
      </c>
      <c r="R134" s="245" t="s">
        <v>246</v>
      </c>
      <c r="S134" s="245" t="s">
        <v>184</v>
      </c>
      <c r="T134" s="246" t="s">
        <v>184</v>
      </c>
      <c r="U134" s="222">
        <v>0.94</v>
      </c>
      <c r="V134" s="222">
        <f>ROUND(E134*U134,2)</f>
        <v>2042.68</v>
      </c>
      <c r="W134" s="222"/>
      <c r="X134" s="222" t="s">
        <v>185</v>
      </c>
      <c r="Y134" s="222" t="s">
        <v>186</v>
      </c>
      <c r="Z134" s="212"/>
      <c r="AA134" s="212"/>
      <c r="AB134" s="212"/>
      <c r="AC134" s="212"/>
      <c r="AD134" s="212"/>
      <c r="AE134" s="212"/>
      <c r="AF134" s="212"/>
      <c r="AG134" s="212" t="s">
        <v>187</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ht="22.5" outlineLevel="1" x14ac:dyDescent="0.2">
      <c r="A135" s="240">
        <v>84</v>
      </c>
      <c r="B135" s="241" t="s">
        <v>391</v>
      </c>
      <c r="C135" s="252" t="s">
        <v>392</v>
      </c>
      <c r="D135" s="242" t="s">
        <v>211</v>
      </c>
      <c r="E135" s="243">
        <v>26076.825939999999</v>
      </c>
      <c r="F135" s="244">
        <v>48.2</v>
      </c>
      <c r="G135" s="245">
        <f>ROUND(E135*F135,2)</f>
        <v>1256903.01</v>
      </c>
      <c r="H135" s="244">
        <v>0</v>
      </c>
      <c r="I135" s="245">
        <f>ROUND(E135*H135,2)</f>
        <v>0</v>
      </c>
      <c r="J135" s="244">
        <v>48.2</v>
      </c>
      <c r="K135" s="245">
        <f>ROUND(E135*J135,2)</f>
        <v>1256903.01</v>
      </c>
      <c r="L135" s="245">
        <v>12</v>
      </c>
      <c r="M135" s="245">
        <f>G135*(1+L135/100)</f>
        <v>1407731.3712000002</v>
      </c>
      <c r="N135" s="243">
        <v>0</v>
      </c>
      <c r="O135" s="243">
        <f>ROUND(E135*N135,2)</f>
        <v>0</v>
      </c>
      <c r="P135" s="243">
        <v>0</v>
      </c>
      <c r="Q135" s="243">
        <f>ROUND(E135*P135,2)</f>
        <v>0</v>
      </c>
      <c r="R135" s="245" t="s">
        <v>246</v>
      </c>
      <c r="S135" s="245" t="s">
        <v>184</v>
      </c>
      <c r="T135" s="246" t="s">
        <v>184</v>
      </c>
      <c r="U135" s="222">
        <v>0.11</v>
      </c>
      <c r="V135" s="222">
        <f>ROUND(E135*U135,2)</f>
        <v>2868.45</v>
      </c>
      <c r="W135" s="222"/>
      <c r="X135" s="222" t="s">
        <v>185</v>
      </c>
      <c r="Y135" s="222" t="s">
        <v>186</v>
      </c>
      <c r="Z135" s="212"/>
      <c r="AA135" s="212"/>
      <c r="AB135" s="212"/>
      <c r="AC135" s="212"/>
      <c r="AD135" s="212"/>
      <c r="AE135" s="212"/>
      <c r="AF135" s="212"/>
      <c r="AG135" s="212" t="s">
        <v>187</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ht="22.5" outlineLevel="1" x14ac:dyDescent="0.2">
      <c r="A136" s="231">
        <v>85</v>
      </c>
      <c r="B136" s="232" t="s">
        <v>393</v>
      </c>
      <c r="C136" s="250" t="s">
        <v>394</v>
      </c>
      <c r="D136" s="233" t="s">
        <v>211</v>
      </c>
      <c r="E136" s="234">
        <v>977.88097000000005</v>
      </c>
      <c r="F136" s="235">
        <v>471</v>
      </c>
      <c r="G136" s="236">
        <f>ROUND(E136*F136,2)</f>
        <v>460581.94</v>
      </c>
      <c r="H136" s="235">
        <v>0</v>
      </c>
      <c r="I136" s="236">
        <f>ROUND(E136*H136,2)</f>
        <v>0</v>
      </c>
      <c r="J136" s="235">
        <v>471</v>
      </c>
      <c r="K136" s="236">
        <f>ROUND(E136*J136,2)</f>
        <v>460581.94</v>
      </c>
      <c r="L136" s="236">
        <v>12</v>
      </c>
      <c r="M136" s="236">
        <f>G136*(1+L136/100)</f>
        <v>515851.77280000004</v>
      </c>
      <c r="N136" s="234">
        <v>0</v>
      </c>
      <c r="O136" s="234">
        <f>ROUND(E136*N136,2)</f>
        <v>0</v>
      </c>
      <c r="P136" s="234">
        <v>0</v>
      </c>
      <c r="Q136" s="234">
        <f>ROUND(E136*P136,2)</f>
        <v>0</v>
      </c>
      <c r="R136" s="236" t="s">
        <v>246</v>
      </c>
      <c r="S136" s="236" t="s">
        <v>184</v>
      </c>
      <c r="T136" s="237" t="s">
        <v>184</v>
      </c>
      <c r="U136" s="222">
        <v>0.93</v>
      </c>
      <c r="V136" s="222">
        <f>ROUND(E136*U136,2)</f>
        <v>909.43</v>
      </c>
      <c r="W136" s="222"/>
      <c r="X136" s="222" t="s">
        <v>185</v>
      </c>
      <c r="Y136" s="222" t="s">
        <v>186</v>
      </c>
      <c r="Z136" s="212"/>
      <c r="AA136" s="212"/>
      <c r="AB136" s="212"/>
      <c r="AC136" s="212"/>
      <c r="AD136" s="212"/>
      <c r="AE136" s="212"/>
      <c r="AF136" s="212"/>
      <c r="AG136" s="212" t="s">
        <v>187</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2" x14ac:dyDescent="0.2">
      <c r="A137" s="219"/>
      <c r="B137" s="220"/>
      <c r="C137" s="253" t="s">
        <v>395</v>
      </c>
      <c r="D137" s="247"/>
      <c r="E137" s="247"/>
      <c r="F137" s="247"/>
      <c r="G137" s="247"/>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227</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
      <c r="A138" s="219"/>
      <c r="B138" s="220"/>
      <c r="C138" s="254" t="s">
        <v>396</v>
      </c>
      <c r="D138" s="248"/>
      <c r="E138" s="248"/>
      <c r="F138" s="248"/>
      <c r="G138" s="248"/>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227</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
      <c r="A139" s="219"/>
      <c r="B139" s="220"/>
      <c r="C139" s="254" t="s">
        <v>397</v>
      </c>
      <c r="D139" s="248"/>
      <c r="E139" s="248"/>
      <c r="F139" s="248"/>
      <c r="G139" s="248"/>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227</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3" x14ac:dyDescent="0.2">
      <c r="A140" s="219"/>
      <c r="B140" s="220"/>
      <c r="C140" s="254" t="s">
        <v>398</v>
      </c>
      <c r="D140" s="248"/>
      <c r="E140" s="248"/>
      <c r="F140" s="248"/>
      <c r="G140" s="248"/>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227</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3" x14ac:dyDescent="0.2">
      <c r="A141" s="219"/>
      <c r="B141" s="220"/>
      <c r="C141" s="254" t="s">
        <v>399</v>
      </c>
      <c r="D141" s="248"/>
      <c r="E141" s="248"/>
      <c r="F141" s="248"/>
      <c r="G141" s="248"/>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227</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40">
        <v>86</v>
      </c>
      <c r="B142" s="241" t="s">
        <v>400</v>
      </c>
      <c r="C142" s="252" t="s">
        <v>401</v>
      </c>
      <c r="D142" s="242" t="s">
        <v>211</v>
      </c>
      <c r="E142" s="243">
        <v>651.92065000000002</v>
      </c>
      <c r="F142" s="244">
        <v>300</v>
      </c>
      <c r="G142" s="245">
        <f>ROUND(E142*F142,2)</f>
        <v>195576.2</v>
      </c>
      <c r="H142" s="244">
        <v>0</v>
      </c>
      <c r="I142" s="245">
        <f>ROUND(E142*H142,2)</f>
        <v>0</v>
      </c>
      <c r="J142" s="244">
        <v>300</v>
      </c>
      <c r="K142" s="245">
        <f>ROUND(E142*J142,2)</f>
        <v>195576.2</v>
      </c>
      <c r="L142" s="245">
        <v>12</v>
      </c>
      <c r="M142" s="245">
        <f>G142*(1+L142/100)</f>
        <v>219045.34400000004</v>
      </c>
      <c r="N142" s="243">
        <v>0</v>
      </c>
      <c r="O142" s="243">
        <f>ROUND(E142*N142,2)</f>
        <v>0</v>
      </c>
      <c r="P142" s="243">
        <v>0</v>
      </c>
      <c r="Q142" s="243">
        <f>ROUND(E142*P142,2)</f>
        <v>0</v>
      </c>
      <c r="R142" s="245" t="s">
        <v>246</v>
      </c>
      <c r="S142" s="245" t="s">
        <v>184</v>
      </c>
      <c r="T142" s="246" t="s">
        <v>184</v>
      </c>
      <c r="U142" s="222">
        <v>0.65</v>
      </c>
      <c r="V142" s="222">
        <f>ROUND(E142*U142,2)</f>
        <v>423.75</v>
      </c>
      <c r="W142" s="222"/>
      <c r="X142" s="222" t="s">
        <v>185</v>
      </c>
      <c r="Y142" s="222" t="s">
        <v>186</v>
      </c>
      <c r="Z142" s="212"/>
      <c r="AA142" s="212"/>
      <c r="AB142" s="212"/>
      <c r="AC142" s="212"/>
      <c r="AD142" s="212"/>
      <c r="AE142" s="212"/>
      <c r="AF142" s="212"/>
      <c r="AG142" s="212" t="s">
        <v>187</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31">
        <v>87</v>
      </c>
      <c r="B143" s="232" t="s">
        <v>402</v>
      </c>
      <c r="C143" s="250" t="s">
        <v>403</v>
      </c>
      <c r="D143" s="233" t="s">
        <v>211</v>
      </c>
      <c r="E143" s="234">
        <v>2173.0688300000002</v>
      </c>
      <c r="F143" s="235">
        <v>222</v>
      </c>
      <c r="G143" s="236">
        <f>ROUND(E143*F143,2)</f>
        <v>482421.28</v>
      </c>
      <c r="H143" s="235">
        <v>4.4400000000000004</v>
      </c>
      <c r="I143" s="236">
        <f>ROUND(E143*H143,2)</f>
        <v>9648.43</v>
      </c>
      <c r="J143" s="235">
        <v>217.56</v>
      </c>
      <c r="K143" s="236">
        <f>ROUND(E143*J143,2)</f>
        <v>472772.85</v>
      </c>
      <c r="L143" s="236">
        <v>12</v>
      </c>
      <c r="M143" s="236">
        <f>G143*(1+L143/100)</f>
        <v>540311.83360000013</v>
      </c>
      <c r="N143" s="234">
        <v>0</v>
      </c>
      <c r="O143" s="234">
        <f>ROUND(E143*N143,2)</f>
        <v>0</v>
      </c>
      <c r="P143" s="234">
        <v>0</v>
      </c>
      <c r="Q143" s="234">
        <f>ROUND(E143*P143,2)</f>
        <v>0</v>
      </c>
      <c r="R143" s="236" t="s">
        <v>404</v>
      </c>
      <c r="S143" s="236" t="s">
        <v>184</v>
      </c>
      <c r="T143" s="237" t="s">
        <v>184</v>
      </c>
      <c r="U143" s="222">
        <v>0.04</v>
      </c>
      <c r="V143" s="222">
        <f>ROUND(E143*U143,2)</f>
        <v>86.92</v>
      </c>
      <c r="W143" s="222"/>
      <c r="X143" s="222" t="s">
        <v>185</v>
      </c>
      <c r="Y143" s="222" t="s">
        <v>186</v>
      </c>
      <c r="Z143" s="212"/>
      <c r="AA143" s="212"/>
      <c r="AB143" s="212"/>
      <c r="AC143" s="212"/>
      <c r="AD143" s="212"/>
      <c r="AE143" s="212"/>
      <c r="AF143" s="212"/>
      <c r="AG143" s="212" t="s">
        <v>187</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2" x14ac:dyDescent="0.2">
      <c r="A144" s="219"/>
      <c r="B144" s="220"/>
      <c r="C144" s="251" t="s">
        <v>405</v>
      </c>
      <c r="D144" s="239"/>
      <c r="E144" s="239"/>
      <c r="F144" s="239"/>
      <c r="G144" s="239"/>
      <c r="H144" s="222"/>
      <c r="I144" s="222"/>
      <c r="J144" s="222"/>
      <c r="K144" s="222"/>
      <c r="L144" s="222"/>
      <c r="M144" s="222"/>
      <c r="N144" s="221"/>
      <c r="O144" s="221"/>
      <c r="P144" s="221"/>
      <c r="Q144" s="221"/>
      <c r="R144" s="222"/>
      <c r="S144" s="222"/>
      <c r="T144" s="222"/>
      <c r="U144" s="222"/>
      <c r="V144" s="222"/>
      <c r="W144" s="222"/>
      <c r="X144" s="222"/>
      <c r="Y144" s="222"/>
      <c r="Z144" s="212"/>
      <c r="AA144" s="212"/>
      <c r="AB144" s="212"/>
      <c r="AC144" s="212"/>
      <c r="AD144" s="212"/>
      <c r="AE144" s="212"/>
      <c r="AF144" s="212"/>
      <c r="AG144" s="212" t="s">
        <v>189</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40">
        <v>88</v>
      </c>
      <c r="B145" s="241" t="s">
        <v>406</v>
      </c>
      <c r="C145" s="252" t="s">
        <v>407</v>
      </c>
      <c r="D145" s="242" t="s">
        <v>211</v>
      </c>
      <c r="E145" s="243">
        <v>52153.651870000002</v>
      </c>
      <c r="F145" s="244">
        <v>26.4</v>
      </c>
      <c r="G145" s="245">
        <f>ROUND(E145*F145,2)</f>
        <v>1376856.41</v>
      </c>
      <c r="H145" s="244">
        <v>0</v>
      </c>
      <c r="I145" s="245">
        <f>ROUND(E145*H145,2)</f>
        <v>0</v>
      </c>
      <c r="J145" s="244">
        <v>26.4</v>
      </c>
      <c r="K145" s="245">
        <f>ROUND(E145*J145,2)</f>
        <v>1376856.41</v>
      </c>
      <c r="L145" s="245">
        <v>12</v>
      </c>
      <c r="M145" s="245">
        <f>G145*(1+L145/100)</f>
        <v>1542079.1792000001</v>
      </c>
      <c r="N145" s="243">
        <v>0</v>
      </c>
      <c r="O145" s="243">
        <f>ROUND(E145*N145,2)</f>
        <v>0</v>
      </c>
      <c r="P145" s="243">
        <v>0</v>
      </c>
      <c r="Q145" s="243">
        <f>ROUND(E145*P145,2)</f>
        <v>0</v>
      </c>
      <c r="R145" s="245" t="s">
        <v>246</v>
      </c>
      <c r="S145" s="245" t="s">
        <v>184</v>
      </c>
      <c r="T145" s="246" t="s">
        <v>184</v>
      </c>
      <c r="U145" s="222">
        <v>0</v>
      </c>
      <c r="V145" s="222">
        <f>ROUND(E145*U145,2)</f>
        <v>0</v>
      </c>
      <c r="W145" s="222"/>
      <c r="X145" s="222" t="s">
        <v>185</v>
      </c>
      <c r="Y145" s="222" t="s">
        <v>186</v>
      </c>
      <c r="Z145" s="212"/>
      <c r="AA145" s="212"/>
      <c r="AB145" s="212"/>
      <c r="AC145" s="212"/>
      <c r="AD145" s="212"/>
      <c r="AE145" s="212"/>
      <c r="AF145" s="212"/>
      <c r="AG145" s="212" t="s">
        <v>187</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40">
        <v>89</v>
      </c>
      <c r="B146" s="241" t="s">
        <v>408</v>
      </c>
      <c r="C146" s="252" t="s">
        <v>409</v>
      </c>
      <c r="D146" s="242" t="s">
        <v>211</v>
      </c>
      <c r="E146" s="243">
        <v>794.15895999999998</v>
      </c>
      <c r="F146" s="244">
        <v>1725</v>
      </c>
      <c r="G146" s="245">
        <f>ROUND(E146*F146,2)</f>
        <v>1369924.21</v>
      </c>
      <c r="H146" s="244">
        <v>0</v>
      </c>
      <c r="I146" s="245">
        <f>ROUND(E146*H146,2)</f>
        <v>0</v>
      </c>
      <c r="J146" s="244">
        <v>1725</v>
      </c>
      <c r="K146" s="245">
        <f>ROUND(E146*J146,2)</f>
        <v>1369924.21</v>
      </c>
      <c r="L146" s="245">
        <v>12</v>
      </c>
      <c r="M146" s="245">
        <f>G146*(1+L146/100)</f>
        <v>1534315.1152000001</v>
      </c>
      <c r="N146" s="243">
        <v>0</v>
      </c>
      <c r="O146" s="243">
        <f>ROUND(E146*N146,2)</f>
        <v>0</v>
      </c>
      <c r="P146" s="243">
        <v>0</v>
      </c>
      <c r="Q146" s="243">
        <f>ROUND(E146*P146,2)</f>
        <v>0</v>
      </c>
      <c r="R146" s="245" t="s">
        <v>246</v>
      </c>
      <c r="S146" s="245" t="s">
        <v>410</v>
      </c>
      <c r="T146" s="246" t="s">
        <v>410</v>
      </c>
      <c r="U146" s="222">
        <v>0</v>
      </c>
      <c r="V146" s="222">
        <f>ROUND(E146*U146,2)</f>
        <v>0</v>
      </c>
      <c r="W146" s="222"/>
      <c r="X146" s="222" t="s">
        <v>185</v>
      </c>
      <c r="Y146" s="222" t="s">
        <v>186</v>
      </c>
      <c r="Z146" s="212"/>
      <c r="AA146" s="212"/>
      <c r="AB146" s="212"/>
      <c r="AC146" s="212"/>
      <c r="AD146" s="212"/>
      <c r="AE146" s="212"/>
      <c r="AF146" s="212"/>
      <c r="AG146" s="212" t="s">
        <v>187</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
      <c r="A147" s="240">
        <v>90</v>
      </c>
      <c r="B147" s="241" t="s">
        <v>411</v>
      </c>
      <c r="C147" s="252" t="s">
        <v>412</v>
      </c>
      <c r="D147" s="242" t="s">
        <v>211</v>
      </c>
      <c r="E147" s="243">
        <v>188.54166000000001</v>
      </c>
      <c r="F147" s="244">
        <v>1725</v>
      </c>
      <c r="G147" s="245">
        <f>ROUND(E147*F147,2)</f>
        <v>325234.36</v>
      </c>
      <c r="H147" s="244">
        <v>0</v>
      </c>
      <c r="I147" s="245">
        <f>ROUND(E147*H147,2)</f>
        <v>0</v>
      </c>
      <c r="J147" s="244">
        <v>1725</v>
      </c>
      <c r="K147" s="245">
        <f>ROUND(E147*J147,2)</f>
        <v>325234.36</v>
      </c>
      <c r="L147" s="245">
        <v>12</v>
      </c>
      <c r="M147" s="245">
        <f>G147*(1+L147/100)</f>
        <v>364262.48320000002</v>
      </c>
      <c r="N147" s="243">
        <v>0</v>
      </c>
      <c r="O147" s="243">
        <f>ROUND(E147*N147,2)</f>
        <v>0</v>
      </c>
      <c r="P147" s="243">
        <v>0</v>
      </c>
      <c r="Q147" s="243">
        <f>ROUND(E147*P147,2)</f>
        <v>0</v>
      </c>
      <c r="R147" s="245" t="s">
        <v>246</v>
      </c>
      <c r="S147" s="245" t="s">
        <v>410</v>
      </c>
      <c r="T147" s="246" t="s">
        <v>410</v>
      </c>
      <c r="U147" s="222">
        <v>0</v>
      </c>
      <c r="V147" s="222">
        <f>ROUND(E147*U147,2)</f>
        <v>0</v>
      </c>
      <c r="W147" s="222"/>
      <c r="X147" s="222" t="s">
        <v>185</v>
      </c>
      <c r="Y147" s="222" t="s">
        <v>186</v>
      </c>
      <c r="Z147" s="212"/>
      <c r="AA147" s="212"/>
      <c r="AB147" s="212"/>
      <c r="AC147" s="212"/>
      <c r="AD147" s="212"/>
      <c r="AE147" s="212"/>
      <c r="AF147" s="212"/>
      <c r="AG147" s="212" t="s">
        <v>187</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40">
        <v>91</v>
      </c>
      <c r="B148" s="241" t="s">
        <v>413</v>
      </c>
      <c r="C148" s="252" t="s">
        <v>414</v>
      </c>
      <c r="D148" s="242" t="s">
        <v>211</v>
      </c>
      <c r="E148" s="243">
        <v>1.10791</v>
      </c>
      <c r="F148" s="244">
        <v>1586</v>
      </c>
      <c r="G148" s="245">
        <f>ROUND(E148*F148,2)</f>
        <v>1757.15</v>
      </c>
      <c r="H148" s="244">
        <v>0</v>
      </c>
      <c r="I148" s="245">
        <f>ROUND(E148*H148,2)</f>
        <v>0</v>
      </c>
      <c r="J148" s="244">
        <v>1586</v>
      </c>
      <c r="K148" s="245">
        <f>ROUND(E148*J148,2)</f>
        <v>1757.15</v>
      </c>
      <c r="L148" s="245">
        <v>12</v>
      </c>
      <c r="M148" s="245">
        <f>G148*(1+L148/100)</f>
        <v>1968.0080000000003</v>
      </c>
      <c r="N148" s="243">
        <v>0</v>
      </c>
      <c r="O148" s="243">
        <f>ROUND(E148*N148,2)</f>
        <v>0</v>
      </c>
      <c r="P148" s="243">
        <v>0</v>
      </c>
      <c r="Q148" s="243">
        <f>ROUND(E148*P148,2)</f>
        <v>0</v>
      </c>
      <c r="R148" s="245" t="s">
        <v>246</v>
      </c>
      <c r="S148" s="245" t="s">
        <v>184</v>
      </c>
      <c r="T148" s="246" t="s">
        <v>184</v>
      </c>
      <c r="U148" s="222">
        <v>0</v>
      </c>
      <c r="V148" s="222">
        <f>ROUND(E148*U148,2)</f>
        <v>0</v>
      </c>
      <c r="W148" s="222"/>
      <c r="X148" s="222" t="s">
        <v>185</v>
      </c>
      <c r="Y148" s="222" t="s">
        <v>186</v>
      </c>
      <c r="Z148" s="212"/>
      <c r="AA148" s="212"/>
      <c r="AB148" s="212"/>
      <c r="AC148" s="212"/>
      <c r="AD148" s="212"/>
      <c r="AE148" s="212"/>
      <c r="AF148" s="212"/>
      <c r="AG148" s="212" t="s">
        <v>187</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40">
        <v>92</v>
      </c>
      <c r="B149" s="241" t="s">
        <v>415</v>
      </c>
      <c r="C149" s="252" t="s">
        <v>416</v>
      </c>
      <c r="D149" s="242" t="s">
        <v>211</v>
      </c>
      <c r="E149" s="243">
        <v>0.24948000000000001</v>
      </c>
      <c r="F149" s="244">
        <v>2880</v>
      </c>
      <c r="G149" s="245">
        <f>ROUND(E149*F149,2)</f>
        <v>718.5</v>
      </c>
      <c r="H149" s="244">
        <v>0</v>
      </c>
      <c r="I149" s="245">
        <f>ROUND(E149*H149,2)</f>
        <v>0</v>
      </c>
      <c r="J149" s="244">
        <v>2880</v>
      </c>
      <c r="K149" s="245">
        <f>ROUND(E149*J149,2)</f>
        <v>718.5</v>
      </c>
      <c r="L149" s="245">
        <v>12</v>
      </c>
      <c r="M149" s="245">
        <f>G149*(1+L149/100)</f>
        <v>804.72</v>
      </c>
      <c r="N149" s="243">
        <v>0</v>
      </c>
      <c r="O149" s="243">
        <f>ROUND(E149*N149,2)</f>
        <v>0</v>
      </c>
      <c r="P149" s="243">
        <v>0</v>
      </c>
      <c r="Q149" s="243">
        <f>ROUND(E149*P149,2)</f>
        <v>0</v>
      </c>
      <c r="R149" s="245" t="s">
        <v>246</v>
      </c>
      <c r="S149" s="245" t="s">
        <v>184</v>
      </c>
      <c r="T149" s="246" t="s">
        <v>184</v>
      </c>
      <c r="U149" s="222">
        <v>0</v>
      </c>
      <c r="V149" s="222">
        <f>ROUND(E149*U149,2)</f>
        <v>0</v>
      </c>
      <c r="W149" s="222"/>
      <c r="X149" s="222" t="s">
        <v>185</v>
      </c>
      <c r="Y149" s="222" t="s">
        <v>186</v>
      </c>
      <c r="Z149" s="212"/>
      <c r="AA149" s="212"/>
      <c r="AB149" s="212"/>
      <c r="AC149" s="212"/>
      <c r="AD149" s="212"/>
      <c r="AE149" s="212"/>
      <c r="AF149" s="212"/>
      <c r="AG149" s="212" t="s">
        <v>187</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40">
        <v>93</v>
      </c>
      <c r="B150" s="241" t="s">
        <v>417</v>
      </c>
      <c r="C150" s="252" t="s">
        <v>418</v>
      </c>
      <c r="D150" s="242" t="s">
        <v>211</v>
      </c>
      <c r="E150" s="243">
        <v>579.61958000000004</v>
      </c>
      <c r="F150" s="244">
        <v>1725</v>
      </c>
      <c r="G150" s="245">
        <f>ROUND(E150*F150,2)</f>
        <v>999843.78</v>
      </c>
      <c r="H150" s="244">
        <v>0</v>
      </c>
      <c r="I150" s="245">
        <f>ROUND(E150*H150,2)</f>
        <v>0</v>
      </c>
      <c r="J150" s="244">
        <v>1725</v>
      </c>
      <c r="K150" s="245">
        <f>ROUND(E150*J150,2)</f>
        <v>999843.78</v>
      </c>
      <c r="L150" s="245">
        <v>12</v>
      </c>
      <c r="M150" s="245">
        <f>G150*(1+L150/100)</f>
        <v>1119825.0336000002</v>
      </c>
      <c r="N150" s="243">
        <v>0</v>
      </c>
      <c r="O150" s="243">
        <f>ROUND(E150*N150,2)</f>
        <v>0</v>
      </c>
      <c r="P150" s="243">
        <v>0</v>
      </c>
      <c r="Q150" s="243">
        <f>ROUND(E150*P150,2)</f>
        <v>0</v>
      </c>
      <c r="R150" s="245" t="s">
        <v>246</v>
      </c>
      <c r="S150" s="245" t="s">
        <v>410</v>
      </c>
      <c r="T150" s="246" t="s">
        <v>410</v>
      </c>
      <c r="U150" s="222">
        <v>0</v>
      </c>
      <c r="V150" s="222">
        <f>ROUND(E150*U150,2)</f>
        <v>0</v>
      </c>
      <c r="W150" s="222"/>
      <c r="X150" s="222" t="s">
        <v>185</v>
      </c>
      <c r="Y150" s="222" t="s">
        <v>186</v>
      </c>
      <c r="Z150" s="212"/>
      <c r="AA150" s="212"/>
      <c r="AB150" s="212"/>
      <c r="AC150" s="212"/>
      <c r="AD150" s="212"/>
      <c r="AE150" s="212"/>
      <c r="AF150" s="212"/>
      <c r="AG150" s="212" t="s">
        <v>187</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ht="22.5" outlineLevel="1" x14ac:dyDescent="0.2">
      <c r="A151" s="240">
        <v>94</v>
      </c>
      <c r="B151" s="241" t="s">
        <v>419</v>
      </c>
      <c r="C151" s="252" t="s">
        <v>420</v>
      </c>
      <c r="D151" s="242" t="s">
        <v>211</v>
      </c>
      <c r="E151" s="243">
        <v>43.961170000000003</v>
      </c>
      <c r="F151" s="244">
        <v>1725</v>
      </c>
      <c r="G151" s="245">
        <f>ROUND(E151*F151,2)</f>
        <v>75833.02</v>
      </c>
      <c r="H151" s="244">
        <v>0</v>
      </c>
      <c r="I151" s="245">
        <f>ROUND(E151*H151,2)</f>
        <v>0</v>
      </c>
      <c r="J151" s="244">
        <v>1725</v>
      </c>
      <c r="K151" s="245">
        <f>ROUND(E151*J151,2)</f>
        <v>75833.02</v>
      </c>
      <c r="L151" s="245">
        <v>12</v>
      </c>
      <c r="M151" s="245">
        <f>G151*(1+L151/100)</f>
        <v>84932.982400000008</v>
      </c>
      <c r="N151" s="243">
        <v>0</v>
      </c>
      <c r="O151" s="243">
        <f>ROUND(E151*N151,2)</f>
        <v>0</v>
      </c>
      <c r="P151" s="243">
        <v>0</v>
      </c>
      <c r="Q151" s="243">
        <f>ROUND(E151*P151,2)</f>
        <v>0</v>
      </c>
      <c r="R151" s="245" t="s">
        <v>246</v>
      </c>
      <c r="S151" s="245" t="s">
        <v>410</v>
      </c>
      <c r="T151" s="246" t="s">
        <v>410</v>
      </c>
      <c r="U151" s="222">
        <v>0</v>
      </c>
      <c r="V151" s="222">
        <f>ROUND(E151*U151,2)</f>
        <v>0</v>
      </c>
      <c r="W151" s="222"/>
      <c r="X151" s="222" t="s">
        <v>185</v>
      </c>
      <c r="Y151" s="222" t="s">
        <v>186</v>
      </c>
      <c r="Z151" s="212"/>
      <c r="AA151" s="212"/>
      <c r="AB151" s="212"/>
      <c r="AC151" s="212"/>
      <c r="AD151" s="212"/>
      <c r="AE151" s="212"/>
      <c r="AF151" s="212"/>
      <c r="AG151" s="212" t="s">
        <v>187</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40">
        <v>95</v>
      </c>
      <c r="B152" s="241" t="s">
        <v>421</v>
      </c>
      <c r="C152" s="252" t="s">
        <v>422</v>
      </c>
      <c r="D152" s="242" t="s">
        <v>211</v>
      </c>
      <c r="E152" s="243">
        <v>7.8772200000000003</v>
      </c>
      <c r="F152" s="244">
        <v>6060</v>
      </c>
      <c r="G152" s="245">
        <f>ROUND(E152*F152,2)</f>
        <v>47735.95</v>
      </c>
      <c r="H152" s="244">
        <v>0</v>
      </c>
      <c r="I152" s="245">
        <f>ROUND(E152*H152,2)</f>
        <v>0</v>
      </c>
      <c r="J152" s="244">
        <v>6060</v>
      </c>
      <c r="K152" s="245">
        <f>ROUND(E152*J152,2)</f>
        <v>47735.95</v>
      </c>
      <c r="L152" s="245">
        <v>12</v>
      </c>
      <c r="M152" s="245">
        <f>G152*(1+L152/100)</f>
        <v>53464.264000000003</v>
      </c>
      <c r="N152" s="243">
        <v>0</v>
      </c>
      <c r="O152" s="243">
        <f>ROUND(E152*N152,2)</f>
        <v>0</v>
      </c>
      <c r="P152" s="243">
        <v>0</v>
      </c>
      <c r="Q152" s="243">
        <f>ROUND(E152*P152,2)</f>
        <v>0</v>
      </c>
      <c r="R152" s="245" t="s">
        <v>246</v>
      </c>
      <c r="S152" s="245" t="s">
        <v>184</v>
      </c>
      <c r="T152" s="246" t="s">
        <v>184</v>
      </c>
      <c r="U152" s="222">
        <v>0</v>
      </c>
      <c r="V152" s="222">
        <f>ROUND(E152*U152,2)</f>
        <v>0</v>
      </c>
      <c r="W152" s="222"/>
      <c r="X152" s="222" t="s">
        <v>185</v>
      </c>
      <c r="Y152" s="222" t="s">
        <v>186</v>
      </c>
      <c r="Z152" s="212"/>
      <c r="AA152" s="212"/>
      <c r="AB152" s="212"/>
      <c r="AC152" s="212"/>
      <c r="AD152" s="212"/>
      <c r="AE152" s="212"/>
      <c r="AF152" s="212"/>
      <c r="AG152" s="212" t="s">
        <v>187</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ht="22.5" outlineLevel="1" x14ac:dyDescent="0.2">
      <c r="A153" s="240">
        <v>96</v>
      </c>
      <c r="B153" s="241" t="s">
        <v>423</v>
      </c>
      <c r="C153" s="252" t="s">
        <v>424</v>
      </c>
      <c r="D153" s="242" t="s">
        <v>211</v>
      </c>
      <c r="E153" s="243">
        <v>1.5125</v>
      </c>
      <c r="F153" s="244">
        <v>2880</v>
      </c>
      <c r="G153" s="245">
        <f>ROUND(E153*F153,2)</f>
        <v>4356</v>
      </c>
      <c r="H153" s="244">
        <v>0</v>
      </c>
      <c r="I153" s="245">
        <f>ROUND(E153*H153,2)</f>
        <v>0</v>
      </c>
      <c r="J153" s="244">
        <v>2880</v>
      </c>
      <c r="K153" s="245">
        <f>ROUND(E153*J153,2)</f>
        <v>4356</v>
      </c>
      <c r="L153" s="245">
        <v>12</v>
      </c>
      <c r="M153" s="245">
        <f>G153*(1+L153/100)</f>
        <v>4878.72</v>
      </c>
      <c r="N153" s="243">
        <v>0</v>
      </c>
      <c r="O153" s="243">
        <f>ROUND(E153*N153,2)</f>
        <v>0</v>
      </c>
      <c r="P153" s="243">
        <v>0</v>
      </c>
      <c r="Q153" s="243">
        <f>ROUND(E153*P153,2)</f>
        <v>0</v>
      </c>
      <c r="R153" s="245" t="s">
        <v>246</v>
      </c>
      <c r="S153" s="245" t="s">
        <v>184</v>
      </c>
      <c r="T153" s="246" t="s">
        <v>184</v>
      </c>
      <c r="U153" s="222">
        <v>0</v>
      </c>
      <c r="V153" s="222">
        <f>ROUND(E153*U153,2)</f>
        <v>0</v>
      </c>
      <c r="W153" s="222"/>
      <c r="X153" s="222" t="s">
        <v>185</v>
      </c>
      <c r="Y153" s="222" t="s">
        <v>186</v>
      </c>
      <c r="Z153" s="212"/>
      <c r="AA153" s="212"/>
      <c r="AB153" s="212"/>
      <c r="AC153" s="212"/>
      <c r="AD153" s="212"/>
      <c r="AE153" s="212"/>
      <c r="AF153" s="212"/>
      <c r="AG153" s="212" t="s">
        <v>187</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ht="22.5" outlineLevel="1" x14ac:dyDescent="0.2">
      <c r="A154" s="240">
        <v>97</v>
      </c>
      <c r="B154" s="241" t="s">
        <v>425</v>
      </c>
      <c r="C154" s="252" t="s">
        <v>426</v>
      </c>
      <c r="D154" s="242" t="s">
        <v>211</v>
      </c>
      <c r="E154" s="243">
        <v>1.10354</v>
      </c>
      <c r="F154" s="244">
        <v>6060</v>
      </c>
      <c r="G154" s="245">
        <f>ROUND(E154*F154,2)</f>
        <v>6687.45</v>
      </c>
      <c r="H154" s="244">
        <v>0</v>
      </c>
      <c r="I154" s="245">
        <f>ROUND(E154*H154,2)</f>
        <v>0</v>
      </c>
      <c r="J154" s="244">
        <v>6060</v>
      </c>
      <c r="K154" s="245">
        <f>ROUND(E154*J154,2)</f>
        <v>6687.45</v>
      </c>
      <c r="L154" s="245">
        <v>12</v>
      </c>
      <c r="M154" s="245">
        <f>G154*(1+L154/100)</f>
        <v>7489.9440000000004</v>
      </c>
      <c r="N154" s="243">
        <v>0</v>
      </c>
      <c r="O154" s="243">
        <f>ROUND(E154*N154,2)</f>
        <v>0</v>
      </c>
      <c r="P154" s="243">
        <v>0</v>
      </c>
      <c r="Q154" s="243">
        <f>ROUND(E154*P154,2)</f>
        <v>0</v>
      </c>
      <c r="R154" s="245" t="s">
        <v>246</v>
      </c>
      <c r="S154" s="245" t="s">
        <v>184</v>
      </c>
      <c r="T154" s="246" t="s">
        <v>184</v>
      </c>
      <c r="U154" s="222">
        <v>0</v>
      </c>
      <c r="V154" s="222">
        <f>ROUND(E154*U154,2)</f>
        <v>0</v>
      </c>
      <c r="W154" s="222"/>
      <c r="X154" s="222" t="s">
        <v>185</v>
      </c>
      <c r="Y154" s="222" t="s">
        <v>186</v>
      </c>
      <c r="Z154" s="212"/>
      <c r="AA154" s="212"/>
      <c r="AB154" s="212"/>
      <c r="AC154" s="212"/>
      <c r="AD154" s="212"/>
      <c r="AE154" s="212"/>
      <c r="AF154" s="212"/>
      <c r="AG154" s="212" t="s">
        <v>187</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31">
        <v>98</v>
      </c>
      <c r="B155" s="232" t="s">
        <v>427</v>
      </c>
      <c r="C155" s="250" t="s">
        <v>428</v>
      </c>
      <c r="D155" s="233" t="s">
        <v>211</v>
      </c>
      <c r="E155" s="234">
        <v>554.93681000000004</v>
      </c>
      <c r="F155" s="235">
        <v>1700</v>
      </c>
      <c r="G155" s="236">
        <f>ROUND(E155*F155,2)</f>
        <v>943392.58</v>
      </c>
      <c r="H155" s="235">
        <v>0</v>
      </c>
      <c r="I155" s="236">
        <f>ROUND(E155*H155,2)</f>
        <v>0</v>
      </c>
      <c r="J155" s="235">
        <v>1700</v>
      </c>
      <c r="K155" s="236">
        <f>ROUND(E155*J155,2)</f>
        <v>943392.58</v>
      </c>
      <c r="L155" s="236">
        <v>12</v>
      </c>
      <c r="M155" s="236">
        <f>G155*(1+L155/100)</f>
        <v>1056599.6896000002</v>
      </c>
      <c r="N155" s="234">
        <v>0</v>
      </c>
      <c r="O155" s="234">
        <f>ROUND(E155*N155,2)</f>
        <v>0</v>
      </c>
      <c r="P155" s="234">
        <v>0</v>
      </c>
      <c r="Q155" s="234">
        <f>ROUND(E155*P155,2)</f>
        <v>0</v>
      </c>
      <c r="R155" s="236"/>
      <c r="S155" s="236" t="s">
        <v>200</v>
      </c>
      <c r="T155" s="237" t="s">
        <v>201</v>
      </c>
      <c r="U155" s="222">
        <v>0</v>
      </c>
      <c r="V155" s="222">
        <f>ROUND(E155*U155,2)</f>
        <v>0</v>
      </c>
      <c r="W155" s="222"/>
      <c r="X155" s="222" t="s">
        <v>185</v>
      </c>
      <c r="Y155" s="222" t="s">
        <v>186</v>
      </c>
      <c r="Z155" s="212"/>
      <c r="AA155" s="212"/>
      <c r="AB155" s="212"/>
      <c r="AC155" s="212"/>
      <c r="AD155" s="212"/>
      <c r="AE155" s="212"/>
      <c r="AF155" s="212"/>
      <c r="AG155" s="212" t="s">
        <v>187</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2" x14ac:dyDescent="0.2">
      <c r="A156" s="219"/>
      <c r="B156" s="220"/>
      <c r="C156" s="253" t="s">
        <v>429</v>
      </c>
      <c r="D156" s="247"/>
      <c r="E156" s="247"/>
      <c r="F156" s="247"/>
      <c r="G156" s="247"/>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227</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x14ac:dyDescent="0.2">
      <c r="A157" s="3"/>
      <c r="B157" s="4"/>
      <c r="C157" s="255"/>
      <c r="D157" s="6"/>
      <c r="E157" s="3"/>
      <c r="F157" s="3"/>
      <c r="G157" s="3"/>
      <c r="H157" s="3"/>
      <c r="I157" s="3"/>
      <c r="J157" s="3"/>
      <c r="K157" s="3"/>
      <c r="L157" s="3"/>
      <c r="M157" s="3"/>
      <c r="N157" s="3"/>
      <c r="O157" s="3"/>
      <c r="P157" s="3"/>
      <c r="Q157" s="3"/>
      <c r="R157" s="3"/>
      <c r="S157" s="3"/>
      <c r="T157" s="3"/>
      <c r="U157" s="3"/>
      <c r="V157" s="3"/>
      <c r="W157" s="3"/>
      <c r="X157" s="3"/>
      <c r="Y157" s="3"/>
      <c r="AE157">
        <v>12</v>
      </c>
      <c r="AF157">
        <v>21</v>
      </c>
      <c r="AG157" t="s">
        <v>164</v>
      </c>
    </row>
    <row r="158" spans="1:60" x14ac:dyDescent="0.2">
      <c r="A158" s="215"/>
      <c r="B158" s="216" t="s">
        <v>29</v>
      </c>
      <c r="C158" s="256"/>
      <c r="D158" s="217"/>
      <c r="E158" s="218"/>
      <c r="F158" s="218"/>
      <c r="G158" s="230">
        <f>G8+G27+G32+G34+G37+G39+G90+G93+G97+G100+G103+G105+G112+G114+G116+G119+G123+G129+G133</f>
        <v>18588012.700000003</v>
      </c>
      <c r="H158" s="3"/>
      <c r="I158" s="3"/>
      <c r="J158" s="3"/>
      <c r="K158" s="3"/>
      <c r="L158" s="3"/>
      <c r="M158" s="3"/>
      <c r="N158" s="3"/>
      <c r="O158" s="3"/>
      <c r="P158" s="3"/>
      <c r="Q158" s="3"/>
      <c r="R158" s="3"/>
      <c r="S158" s="3"/>
      <c r="T158" s="3"/>
      <c r="U158" s="3"/>
      <c r="V158" s="3"/>
      <c r="W158" s="3"/>
      <c r="X158" s="3"/>
      <c r="Y158" s="3"/>
      <c r="AE158">
        <f>SUMIF(L7:L156,AE157,G7:G156)</f>
        <v>18588012.699999992</v>
      </c>
      <c r="AF158">
        <f>SUMIF(L7:L156,AF157,G7:G156)</f>
        <v>0</v>
      </c>
      <c r="AG158" t="s">
        <v>430</v>
      </c>
    </row>
    <row r="159" spans="1:60" x14ac:dyDescent="0.2">
      <c r="C159" s="257"/>
      <c r="D159" s="10"/>
      <c r="AG159" t="s">
        <v>431</v>
      </c>
    </row>
    <row r="160" spans="1:60"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D/CwUaZu4Ar0merff8I+ijPO2YfQ0wFyf7sS6DzCW8lZXiB/2go/hwUIVaDyUkr+FwLrUTA+e0zBR2OO5PyDhQ==" saltValue="aFdzTW4DsUceWAr7gZNqjg==" spinCount="100000" sheet="1" formatRows="0"/>
  <mergeCells count="36">
    <mergeCell ref="C138:G138"/>
    <mergeCell ref="C139:G139"/>
    <mergeCell ref="C140:G140"/>
    <mergeCell ref="C141:G141"/>
    <mergeCell ref="C144:G144"/>
    <mergeCell ref="C156:G156"/>
    <mergeCell ref="C78:G78"/>
    <mergeCell ref="C80:G80"/>
    <mergeCell ref="C86:G86"/>
    <mergeCell ref="C88:G88"/>
    <mergeCell ref="C109:G109"/>
    <mergeCell ref="C137:G137"/>
    <mergeCell ref="C58:G58"/>
    <mergeCell ref="C60:G60"/>
    <mergeCell ref="C62:G62"/>
    <mergeCell ref="C66:G66"/>
    <mergeCell ref="C73:G73"/>
    <mergeCell ref="C76:G76"/>
    <mergeCell ref="C29:G29"/>
    <mergeCell ref="C31:G31"/>
    <mergeCell ref="C36:G36"/>
    <mergeCell ref="C50:G50"/>
    <mergeCell ref="C53:G53"/>
    <mergeCell ref="C55:G55"/>
    <mergeCell ref="C14:G14"/>
    <mergeCell ref="C16:G16"/>
    <mergeCell ref="C19:G19"/>
    <mergeCell ref="C21:G21"/>
    <mergeCell ref="C23:G23"/>
    <mergeCell ref="C26:G2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 min="53" max="53" width="98.7109375" customWidth="1"/>
  </cols>
  <sheetData>
    <row r="1" spans="1:60" ht="15.75" customHeight="1" x14ac:dyDescent="0.25">
      <c r="A1" s="197" t="s">
        <v>151</v>
      </c>
      <c r="B1" s="197"/>
      <c r="C1" s="197"/>
      <c r="D1" s="197"/>
      <c r="E1" s="197"/>
      <c r="F1" s="197"/>
      <c r="G1" s="197"/>
      <c r="AG1" t="s">
        <v>152</v>
      </c>
    </row>
    <row r="2" spans="1:60" ht="24.95" customHeight="1" x14ac:dyDescent="0.2">
      <c r="A2" s="198" t="s">
        <v>7</v>
      </c>
      <c r="B2" s="49" t="s">
        <v>43</v>
      </c>
      <c r="C2" s="201" t="s">
        <v>44</v>
      </c>
      <c r="D2" s="199"/>
      <c r="E2" s="199"/>
      <c r="F2" s="199"/>
      <c r="G2" s="200"/>
      <c r="AG2" t="s">
        <v>153</v>
      </c>
    </row>
    <row r="3" spans="1:60" ht="24.95" customHeight="1" x14ac:dyDescent="0.2">
      <c r="A3" s="198" t="s">
        <v>8</v>
      </c>
      <c r="B3" s="49" t="s">
        <v>47</v>
      </c>
      <c r="C3" s="201" t="s">
        <v>48</v>
      </c>
      <c r="D3" s="199"/>
      <c r="E3" s="199"/>
      <c r="F3" s="199"/>
      <c r="G3" s="200"/>
      <c r="AC3" s="176" t="s">
        <v>153</v>
      </c>
      <c r="AG3" t="s">
        <v>154</v>
      </c>
    </row>
    <row r="4" spans="1:60" ht="24.95" customHeight="1" x14ac:dyDescent="0.2">
      <c r="A4" s="202" t="s">
        <v>9</v>
      </c>
      <c r="B4" s="203" t="s">
        <v>51</v>
      </c>
      <c r="C4" s="204" t="s">
        <v>52</v>
      </c>
      <c r="D4" s="205"/>
      <c r="E4" s="205"/>
      <c r="F4" s="205"/>
      <c r="G4" s="206"/>
      <c r="AG4" t="s">
        <v>155</v>
      </c>
    </row>
    <row r="5" spans="1:60" x14ac:dyDescent="0.2">
      <c r="D5" s="10"/>
    </row>
    <row r="6" spans="1:60" ht="38.25" x14ac:dyDescent="0.2">
      <c r="A6" s="208" t="s">
        <v>156</v>
      </c>
      <c r="B6" s="210" t="s">
        <v>157</v>
      </c>
      <c r="C6" s="210" t="s">
        <v>158</v>
      </c>
      <c r="D6" s="209" t="s">
        <v>159</v>
      </c>
      <c r="E6" s="208" t="s">
        <v>160</v>
      </c>
      <c r="F6" s="207" t="s">
        <v>161</v>
      </c>
      <c r="G6" s="208" t="s">
        <v>29</v>
      </c>
      <c r="H6" s="211" t="s">
        <v>30</v>
      </c>
      <c r="I6" s="211" t="s">
        <v>162</v>
      </c>
      <c r="J6" s="211" t="s">
        <v>31</v>
      </c>
      <c r="K6" s="211" t="s">
        <v>163</v>
      </c>
      <c r="L6" s="211" t="s">
        <v>164</v>
      </c>
      <c r="M6" s="211" t="s">
        <v>165</v>
      </c>
      <c r="N6" s="211" t="s">
        <v>166</v>
      </c>
      <c r="O6" s="211" t="s">
        <v>167</v>
      </c>
      <c r="P6" s="211" t="s">
        <v>168</v>
      </c>
      <c r="Q6" s="211" t="s">
        <v>169</v>
      </c>
      <c r="R6" s="211" t="s">
        <v>170</v>
      </c>
      <c r="S6" s="211" t="s">
        <v>171</v>
      </c>
      <c r="T6" s="211" t="s">
        <v>172</v>
      </c>
      <c r="U6" s="211" t="s">
        <v>173</v>
      </c>
      <c r="V6" s="211" t="s">
        <v>174</v>
      </c>
      <c r="W6" s="211" t="s">
        <v>175</v>
      </c>
      <c r="X6" s="211" t="s">
        <v>176</v>
      </c>
      <c r="Y6" s="211" t="s">
        <v>177</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178</v>
      </c>
      <c r="B8" s="225" t="s">
        <v>68</v>
      </c>
      <c r="C8" s="249" t="s">
        <v>69</v>
      </c>
      <c r="D8" s="226"/>
      <c r="E8" s="227"/>
      <c r="F8" s="228"/>
      <c r="G8" s="228">
        <f>SUMIF(AG9:AG19,"&lt;&gt;NOR",G9:G19)</f>
        <v>1129201.26</v>
      </c>
      <c r="H8" s="228"/>
      <c r="I8" s="228">
        <f>SUM(I9:I19)</f>
        <v>891409.67</v>
      </c>
      <c r="J8" s="228"/>
      <c r="K8" s="228">
        <f>SUM(K9:K19)</f>
        <v>237791.59000000003</v>
      </c>
      <c r="L8" s="228"/>
      <c r="M8" s="228">
        <f>SUM(M9:M19)</f>
        <v>1264705.4112000002</v>
      </c>
      <c r="N8" s="227"/>
      <c r="O8" s="227">
        <f>SUM(O9:O19)</f>
        <v>1804.4699999999998</v>
      </c>
      <c r="P8" s="227"/>
      <c r="Q8" s="227">
        <f>SUM(Q9:Q19)</f>
        <v>0</v>
      </c>
      <c r="R8" s="228"/>
      <c r="S8" s="228"/>
      <c r="T8" s="229"/>
      <c r="U8" s="223"/>
      <c r="V8" s="223">
        <f>SUM(V9:V19)</f>
        <v>249.46</v>
      </c>
      <c r="W8" s="223"/>
      <c r="X8" s="223"/>
      <c r="Y8" s="223"/>
      <c r="AG8" t="s">
        <v>179</v>
      </c>
    </row>
    <row r="9" spans="1:60" ht="22.5" outlineLevel="1" x14ac:dyDescent="0.2">
      <c r="A9" s="240">
        <v>1</v>
      </c>
      <c r="B9" s="241" t="s">
        <v>432</v>
      </c>
      <c r="C9" s="252" t="s">
        <v>433</v>
      </c>
      <c r="D9" s="242" t="s">
        <v>182</v>
      </c>
      <c r="E9" s="243">
        <v>258.45</v>
      </c>
      <c r="F9" s="244">
        <v>85.9</v>
      </c>
      <c r="G9" s="245">
        <f>ROUND(E9*F9,2)</f>
        <v>22200.86</v>
      </c>
      <c r="H9" s="244">
        <v>0</v>
      </c>
      <c r="I9" s="245">
        <f>ROUND(E9*H9,2)</f>
        <v>0</v>
      </c>
      <c r="J9" s="244">
        <v>85.9</v>
      </c>
      <c r="K9" s="245">
        <f>ROUND(E9*J9,2)</f>
        <v>22200.86</v>
      </c>
      <c r="L9" s="245">
        <v>12</v>
      </c>
      <c r="M9" s="245">
        <f>G9*(1+L9/100)</f>
        <v>24864.963200000002</v>
      </c>
      <c r="N9" s="243">
        <v>0</v>
      </c>
      <c r="O9" s="243">
        <f>ROUND(E9*N9,2)</f>
        <v>0</v>
      </c>
      <c r="P9" s="243">
        <v>0</v>
      </c>
      <c r="Q9" s="243">
        <f>ROUND(E9*P9,2)</f>
        <v>0</v>
      </c>
      <c r="R9" s="245" t="s">
        <v>183</v>
      </c>
      <c r="S9" s="245" t="s">
        <v>184</v>
      </c>
      <c r="T9" s="246" t="s">
        <v>184</v>
      </c>
      <c r="U9" s="222">
        <v>0.05</v>
      </c>
      <c r="V9" s="222">
        <f>ROUND(E9*U9,2)</f>
        <v>12.92</v>
      </c>
      <c r="W9" s="222"/>
      <c r="X9" s="222" t="s">
        <v>185</v>
      </c>
      <c r="Y9" s="222" t="s">
        <v>186</v>
      </c>
      <c r="Z9" s="212"/>
      <c r="AA9" s="212"/>
      <c r="AB9" s="212"/>
      <c r="AC9" s="212"/>
      <c r="AD9" s="212"/>
      <c r="AE9" s="212"/>
      <c r="AF9" s="212"/>
      <c r="AG9" s="212" t="s">
        <v>187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1">
        <v>2</v>
      </c>
      <c r="B10" s="232" t="s">
        <v>202</v>
      </c>
      <c r="C10" s="250" t="s">
        <v>203</v>
      </c>
      <c r="D10" s="233" t="s">
        <v>182</v>
      </c>
      <c r="E10" s="234">
        <v>258.45</v>
      </c>
      <c r="F10" s="235">
        <v>114.5</v>
      </c>
      <c r="G10" s="236">
        <f>ROUND(E10*F10,2)</f>
        <v>29592.53</v>
      </c>
      <c r="H10" s="235">
        <v>0</v>
      </c>
      <c r="I10" s="236">
        <f>ROUND(E10*H10,2)</f>
        <v>0</v>
      </c>
      <c r="J10" s="235">
        <v>114.5</v>
      </c>
      <c r="K10" s="236">
        <f>ROUND(E10*J10,2)</f>
        <v>29592.53</v>
      </c>
      <c r="L10" s="236">
        <v>12</v>
      </c>
      <c r="M10" s="236">
        <f>G10*(1+L10/100)</f>
        <v>33143.633600000001</v>
      </c>
      <c r="N10" s="234">
        <v>0</v>
      </c>
      <c r="O10" s="234">
        <f>ROUND(E10*N10,2)</f>
        <v>0</v>
      </c>
      <c r="P10" s="234">
        <v>0</v>
      </c>
      <c r="Q10" s="234">
        <f>ROUND(E10*P10,2)</f>
        <v>0</v>
      </c>
      <c r="R10" s="236" t="s">
        <v>183</v>
      </c>
      <c r="S10" s="236" t="s">
        <v>184</v>
      </c>
      <c r="T10" s="237" t="s">
        <v>184</v>
      </c>
      <c r="U10" s="222">
        <v>0.01</v>
      </c>
      <c r="V10" s="222">
        <f>ROUND(E10*U10,2)</f>
        <v>2.58</v>
      </c>
      <c r="W10" s="222"/>
      <c r="X10" s="222" t="s">
        <v>185</v>
      </c>
      <c r="Y10" s="222" t="s">
        <v>186</v>
      </c>
      <c r="Z10" s="212"/>
      <c r="AA10" s="212"/>
      <c r="AB10" s="212"/>
      <c r="AC10" s="212"/>
      <c r="AD10" s="212"/>
      <c r="AE10" s="212"/>
      <c r="AF10" s="212"/>
      <c r="AG10" s="212" t="s">
        <v>187</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51" t="s">
        <v>204</v>
      </c>
      <c r="D11" s="239"/>
      <c r="E11" s="239"/>
      <c r="F11" s="239"/>
      <c r="G11" s="239"/>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189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31">
        <v>3</v>
      </c>
      <c r="B12" s="232" t="s">
        <v>434</v>
      </c>
      <c r="C12" s="250" t="s">
        <v>435</v>
      </c>
      <c r="D12" s="233" t="s">
        <v>182</v>
      </c>
      <c r="E12" s="234">
        <v>861.5</v>
      </c>
      <c r="F12" s="235">
        <v>159</v>
      </c>
      <c r="G12" s="236">
        <f>ROUND(E12*F12,2)</f>
        <v>136978.5</v>
      </c>
      <c r="H12" s="235">
        <v>0</v>
      </c>
      <c r="I12" s="236">
        <f>ROUND(E12*H12,2)</f>
        <v>0</v>
      </c>
      <c r="J12" s="235">
        <v>159</v>
      </c>
      <c r="K12" s="236">
        <f>ROUND(E12*J12,2)</f>
        <v>136978.5</v>
      </c>
      <c r="L12" s="236">
        <v>12</v>
      </c>
      <c r="M12" s="236">
        <f>G12*(1+L12/100)</f>
        <v>153415.92000000001</v>
      </c>
      <c r="N12" s="234">
        <v>0</v>
      </c>
      <c r="O12" s="234">
        <f>ROUND(E12*N12,2)</f>
        <v>0</v>
      </c>
      <c r="P12" s="234">
        <v>0</v>
      </c>
      <c r="Q12" s="234">
        <f>ROUND(E12*P12,2)</f>
        <v>0</v>
      </c>
      <c r="R12" s="236" t="s">
        <v>183</v>
      </c>
      <c r="S12" s="236" t="s">
        <v>184</v>
      </c>
      <c r="T12" s="237" t="s">
        <v>184</v>
      </c>
      <c r="U12" s="222">
        <v>0.2</v>
      </c>
      <c r="V12" s="222">
        <f>ROUND(E12*U12,2)</f>
        <v>172.3</v>
      </c>
      <c r="W12" s="222"/>
      <c r="X12" s="222" t="s">
        <v>185</v>
      </c>
      <c r="Y12" s="222" t="s">
        <v>186</v>
      </c>
      <c r="Z12" s="212"/>
      <c r="AA12" s="212"/>
      <c r="AB12" s="212"/>
      <c r="AC12" s="212"/>
      <c r="AD12" s="212"/>
      <c r="AE12" s="212"/>
      <c r="AF12" s="212"/>
      <c r="AG12" s="212" t="s">
        <v>187</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51" t="s">
        <v>436</v>
      </c>
      <c r="D13" s="239"/>
      <c r="E13" s="239"/>
      <c r="F13" s="239"/>
      <c r="G13" s="239"/>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189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54" t="s">
        <v>437</v>
      </c>
      <c r="D14" s="248"/>
      <c r="E14" s="248"/>
      <c r="F14" s="248"/>
      <c r="G14" s="248"/>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227</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40">
        <v>4</v>
      </c>
      <c r="B15" s="241" t="s">
        <v>438</v>
      </c>
      <c r="C15" s="252" t="s">
        <v>439</v>
      </c>
      <c r="D15" s="242" t="s">
        <v>211</v>
      </c>
      <c r="E15" s="243">
        <v>1194.039</v>
      </c>
      <c r="F15" s="244">
        <v>494</v>
      </c>
      <c r="G15" s="245">
        <f>ROUND(E15*F15,2)</f>
        <v>589855.27</v>
      </c>
      <c r="H15" s="244">
        <v>494</v>
      </c>
      <c r="I15" s="245">
        <f>ROUND(E15*H15,2)</f>
        <v>589855.27</v>
      </c>
      <c r="J15" s="244">
        <v>0</v>
      </c>
      <c r="K15" s="245">
        <f>ROUND(E15*J15,2)</f>
        <v>0</v>
      </c>
      <c r="L15" s="245">
        <v>12</v>
      </c>
      <c r="M15" s="245">
        <f>G15*(1+L15/100)</f>
        <v>660637.90240000014</v>
      </c>
      <c r="N15" s="243">
        <v>1</v>
      </c>
      <c r="O15" s="243">
        <f>ROUND(E15*N15,2)</f>
        <v>1194.04</v>
      </c>
      <c r="P15" s="243">
        <v>0</v>
      </c>
      <c r="Q15" s="243">
        <f>ROUND(E15*P15,2)</f>
        <v>0</v>
      </c>
      <c r="R15" s="245" t="s">
        <v>440</v>
      </c>
      <c r="S15" s="245" t="s">
        <v>184</v>
      </c>
      <c r="T15" s="246" t="s">
        <v>184</v>
      </c>
      <c r="U15" s="222">
        <v>0</v>
      </c>
      <c r="V15" s="222">
        <f>ROUND(E15*U15,2)</f>
        <v>0</v>
      </c>
      <c r="W15" s="222"/>
      <c r="X15" s="222" t="s">
        <v>441</v>
      </c>
      <c r="Y15" s="222" t="s">
        <v>186</v>
      </c>
      <c r="Z15" s="212"/>
      <c r="AA15" s="212"/>
      <c r="AB15" s="212"/>
      <c r="AC15" s="212"/>
      <c r="AD15" s="212"/>
      <c r="AE15" s="212"/>
      <c r="AF15" s="212"/>
      <c r="AG15" s="212" t="s">
        <v>442</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31">
        <v>5</v>
      </c>
      <c r="B16" s="232" t="s">
        <v>434</v>
      </c>
      <c r="C16" s="250" t="s">
        <v>435</v>
      </c>
      <c r="D16" s="233" t="s">
        <v>182</v>
      </c>
      <c r="E16" s="234">
        <v>308.3</v>
      </c>
      <c r="F16" s="235">
        <v>159</v>
      </c>
      <c r="G16" s="236">
        <f>ROUND(E16*F16,2)</f>
        <v>49019.7</v>
      </c>
      <c r="H16" s="235">
        <v>0</v>
      </c>
      <c r="I16" s="236">
        <f>ROUND(E16*H16,2)</f>
        <v>0</v>
      </c>
      <c r="J16" s="235">
        <v>159</v>
      </c>
      <c r="K16" s="236">
        <f>ROUND(E16*J16,2)</f>
        <v>49019.7</v>
      </c>
      <c r="L16" s="236">
        <v>12</v>
      </c>
      <c r="M16" s="236">
        <f>G16*(1+L16/100)</f>
        <v>54902.063999999998</v>
      </c>
      <c r="N16" s="234">
        <v>0</v>
      </c>
      <c r="O16" s="234">
        <f>ROUND(E16*N16,2)</f>
        <v>0</v>
      </c>
      <c r="P16" s="234">
        <v>0</v>
      </c>
      <c r="Q16" s="234">
        <f>ROUND(E16*P16,2)</f>
        <v>0</v>
      </c>
      <c r="R16" s="236" t="s">
        <v>183</v>
      </c>
      <c r="S16" s="236" t="s">
        <v>184</v>
      </c>
      <c r="T16" s="237" t="s">
        <v>184</v>
      </c>
      <c r="U16" s="222">
        <v>0.2</v>
      </c>
      <c r="V16" s="222">
        <f>ROUND(E16*U16,2)</f>
        <v>61.66</v>
      </c>
      <c r="W16" s="222"/>
      <c r="X16" s="222" t="s">
        <v>185</v>
      </c>
      <c r="Y16" s="222" t="s">
        <v>186</v>
      </c>
      <c r="Z16" s="212"/>
      <c r="AA16" s="212"/>
      <c r="AB16" s="212"/>
      <c r="AC16" s="212"/>
      <c r="AD16" s="212"/>
      <c r="AE16" s="212"/>
      <c r="AF16" s="212"/>
      <c r="AG16" s="212" t="s">
        <v>187</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2" x14ac:dyDescent="0.2">
      <c r="A17" s="219"/>
      <c r="B17" s="220"/>
      <c r="C17" s="251" t="s">
        <v>436</v>
      </c>
      <c r="D17" s="239"/>
      <c r="E17" s="239"/>
      <c r="F17" s="239"/>
      <c r="G17" s="239"/>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189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2" x14ac:dyDescent="0.2">
      <c r="A18" s="219"/>
      <c r="B18" s="220"/>
      <c r="C18" s="254" t="s">
        <v>437</v>
      </c>
      <c r="D18" s="248"/>
      <c r="E18" s="248"/>
      <c r="F18" s="248"/>
      <c r="G18" s="248"/>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227</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40">
        <v>6</v>
      </c>
      <c r="B19" s="241" t="s">
        <v>438</v>
      </c>
      <c r="C19" s="252" t="s">
        <v>439</v>
      </c>
      <c r="D19" s="242" t="s">
        <v>211</v>
      </c>
      <c r="E19" s="243">
        <v>610.43399999999997</v>
      </c>
      <c r="F19" s="244">
        <v>494</v>
      </c>
      <c r="G19" s="245">
        <f>ROUND(E19*F19,2)</f>
        <v>301554.40000000002</v>
      </c>
      <c r="H19" s="244">
        <v>494</v>
      </c>
      <c r="I19" s="245">
        <f>ROUND(E19*H19,2)</f>
        <v>301554.40000000002</v>
      </c>
      <c r="J19" s="244">
        <v>0</v>
      </c>
      <c r="K19" s="245">
        <f>ROUND(E19*J19,2)</f>
        <v>0</v>
      </c>
      <c r="L19" s="245">
        <v>12</v>
      </c>
      <c r="M19" s="245">
        <f>G19*(1+L19/100)</f>
        <v>337740.92800000007</v>
      </c>
      <c r="N19" s="243">
        <v>1</v>
      </c>
      <c r="O19" s="243">
        <f>ROUND(E19*N19,2)</f>
        <v>610.42999999999995</v>
      </c>
      <c r="P19" s="243">
        <v>0</v>
      </c>
      <c r="Q19" s="243">
        <f>ROUND(E19*P19,2)</f>
        <v>0</v>
      </c>
      <c r="R19" s="245" t="s">
        <v>440</v>
      </c>
      <c r="S19" s="245" t="s">
        <v>184</v>
      </c>
      <c r="T19" s="246" t="s">
        <v>184</v>
      </c>
      <c r="U19" s="222">
        <v>0</v>
      </c>
      <c r="V19" s="222">
        <f>ROUND(E19*U19,2)</f>
        <v>0</v>
      </c>
      <c r="W19" s="222"/>
      <c r="X19" s="222" t="s">
        <v>441</v>
      </c>
      <c r="Y19" s="222" t="s">
        <v>186</v>
      </c>
      <c r="Z19" s="212"/>
      <c r="AA19" s="212"/>
      <c r="AB19" s="212"/>
      <c r="AC19" s="212"/>
      <c r="AD19" s="212"/>
      <c r="AE19" s="212"/>
      <c r="AF19" s="212"/>
      <c r="AG19" s="212" t="s">
        <v>442</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
      <c r="A20" s="224" t="s">
        <v>178</v>
      </c>
      <c r="B20" s="225" t="s">
        <v>70</v>
      </c>
      <c r="C20" s="249" t="s">
        <v>71</v>
      </c>
      <c r="D20" s="226"/>
      <c r="E20" s="227"/>
      <c r="F20" s="228"/>
      <c r="G20" s="228">
        <f>SUMIF(AG21:AG41,"&lt;&gt;NOR",G21:G41)</f>
        <v>3687353.9299999997</v>
      </c>
      <c r="H20" s="228"/>
      <c r="I20" s="228">
        <f>SUM(I21:I41)</f>
        <v>1905363.02</v>
      </c>
      <c r="J20" s="228"/>
      <c r="K20" s="228">
        <f>SUM(K21:K41)</f>
        <v>1781990.9</v>
      </c>
      <c r="L20" s="228"/>
      <c r="M20" s="228">
        <f>SUM(M21:M41)</f>
        <v>4129836.4016000004</v>
      </c>
      <c r="N20" s="227"/>
      <c r="O20" s="227">
        <f>SUM(O21:O41)</f>
        <v>916.54000000000019</v>
      </c>
      <c r="P20" s="227"/>
      <c r="Q20" s="227">
        <f>SUM(Q21:Q41)</f>
        <v>0</v>
      </c>
      <c r="R20" s="228"/>
      <c r="S20" s="228"/>
      <c r="T20" s="229"/>
      <c r="U20" s="223"/>
      <c r="V20" s="223">
        <f>SUM(V21:V41)</f>
        <v>999.52</v>
      </c>
      <c r="W20" s="223"/>
      <c r="X20" s="223"/>
      <c r="Y20" s="223"/>
      <c r="AG20" t="s">
        <v>179</v>
      </c>
    </row>
    <row r="21" spans="1:60" outlineLevel="1" x14ac:dyDescent="0.2">
      <c r="A21" s="240">
        <v>7</v>
      </c>
      <c r="B21" s="241" t="s">
        <v>443</v>
      </c>
      <c r="C21" s="252" t="s">
        <v>444</v>
      </c>
      <c r="D21" s="242" t="s">
        <v>245</v>
      </c>
      <c r="E21" s="243">
        <v>120</v>
      </c>
      <c r="F21" s="244">
        <v>1890</v>
      </c>
      <c r="G21" s="245">
        <f>ROUND(E21*F21,2)</f>
        <v>226800</v>
      </c>
      <c r="H21" s="244">
        <v>0</v>
      </c>
      <c r="I21" s="245">
        <f>ROUND(E21*H21,2)</f>
        <v>0</v>
      </c>
      <c r="J21" s="244">
        <v>1890</v>
      </c>
      <c r="K21" s="245">
        <f>ROUND(E21*J21,2)</f>
        <v>226800</v>
      </c>
      <c r="L21" s="245">
        <v>12</v>
      </c>
      <c r="M21" s="245">
        <f>G21*(1+L21/100)</f>
        <v>254016.00000000003</v>
      </c>
      <c r="N21" s="243">
        <v>6.3099999999999996E-3</v>
      </c>
      <c r="O21" s="243">
        <f>ROUND(E21*N21,2)</f>
        <v>0.76</v>
      </c>
      <c r="P21" s="243">
        <v>0</v>
      </c>
      <c r="Q21" s="243">
        <f>ROUND(E21*P21,2)</f>
        <v>0</v>
      </c>
      <c r="R21" s="245"/>
      <c r="S21" s="245" t="s">
        <v>200</v>
      </c>
      <c r="T21" s="246" t="s">
        <v>201</v>
      </c>
      <c r="U21" s="222">
        <v>0</v>
      </c>
      <c r="V21" s="222">
        <f>ROUND(E21*U21,2)</f>
        <v>0</v>
      </c>
      <c r="W21" s="222"/>
      <c r="X21" s="222" t="s">
        <v>445</v>
      </c>
      <c r="Y21" s="222" t="s">
        <v>186</v>
      </c>
      <c r="Z21" s="212"/>
      <c r="AA21" s="212"/>
      <c r="AB21" s="212"/>
      <c r="AC21" s="212"/>
      <c r="AD21" s="212"/>
      <c r="AE21" s="212"/>
      <c r="AF21" s="212"/>
      <c r="AG21" s="212" t="s">
        <v>446</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40">
        <v>8</v>
      </c>
      <c r="B22" s="241" t="s">
        <v>447</v>
      </c>
      <c r="C22" s="252" t="s">
        <v>448</v>
      </c>
      <c r="D22" s="242" t="s">
        <v>449</v>
      </c>
      <c r="E22" s="243">
        <v>27.2</v>
      </c>
      <c r="F22" s="244">
        <v>9030</v>
      </c>
      <c r="G22" s="245">
        <f>ROUND(E22*F22,2)</f>
        <v>245616</v>
      </c>
      <c r="H22" s="244">
        <v>0</v>
      </c>
      <c r="I22" s="245">
        <f>ROUND(E22*H22,2)</f>
        <v>0</v>
      </c>
      <c r="J22" s="244">
        <v>9030</v>
      </c>
      <c r="K22" s="245">
        <f>ROUND(E22*J22,2)</f>
        <v>245616</v>
      </c>
      <c r="L22" s="245">
        <v>12</v>
      </c>
      <c r="M22" s="245">
        <f>G22*(1+L22/100)</f>
        <v>275089.92000000004</v>
      </c>
      <c r="N22" s="243">
        <v>8.0000000000000004E-4</v>
      </c>
      <c r="O22" s="243">
        <f>ROUND(E22*N22,2)</f>
        <v>0.02</v>
      </c>
      <c r="P22" s="243">
        <v>0</v>
      </c>
      <c r="Q22" s="243">
        <f>ROUND(E22*P22,2)</f>
        <v>0</v>
      </c>
      <c r="R22" s="245"/>
      <c r="S22" s="245" t="s">
        <v>200</v>
      </c>
      <c r="T22" s="246" t="s">
        <v>201</v>
      </c>
      <c r="U22" s="222">
        <v>1.02</v>
      </c>
      <c r="V22" s="222">
        <f>ROUND(E22*U22,2)</f>
        <v>27.74</v>
      </c>
      <c r="W22" s="222"/>
      <c r="X22" s="222" t="s">
        <v>185</v>
      </c>
      <c r="Y22" s="222" t="s">
        <v>186</v>
      </c>
      <c r="Z22" s="212"/>
      <c r="AA22" s="212"/>
      <c r="AB22" s="212"/>
      <c r="AC22" s="212"/>
      <c r="AD22" s="212"/>
      <c r="AE22" s="212"/>
      <c r="AF22" s="212"/>
      <c r="AG22" s="212" t="s">
        <v>187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40">
        <v>9</v>
      </c>
      <c r="B23" s="241" t="s">
        <v>450</v>
      </c>
      <c r="C23" s="252" t="s">
        <v>451</v>
      </c>
      <c r="D23" s="242" t="s">
        <v>449</v>
      </c>
      <c r="E23" s="243">
        <v>213</v>
      </c>
      <c r="F23" s="244">
        <v>1575</v>
      </c>
      <c r="G23" s="245">
        <f>ROUND(E23*F23,2)</f>
        <v>335475</v>
      </c>
      <c r="H23" s="244">
        <v>1263.3599999999999</v>
      </c>
      <c r="I23" s="245">
        <f>ROUND(E23*H23,2)</f>
        <v>269095.67999999999</v>
      </c>
      <c r="J23" s="244">
        <v>311.64</v>
      </c>
      <c r="K23" s="245">
        <f>ROUND(E23*J23,2)</f>
        <v>66379.320000000007</v>
      </c>
      <c r="L23" s="245">
        <v>12</v>
      </c>
      <c r="M23" s="245">
        <f>G23*(1+L23/100)</f>
        <v>375732.00000000006</v>
      </c>
      <c r="N23" s="243">
        <v>8.0000000000000004E-4</v>
      </c>
      <c r="O23" s="243">
        <f>ROUND(E23*N23,2)</f>
        <v>0.17</v>
      </c>
      <c r="P23" s="243">
        <v>0</v>
      </c>
      <c r="Q23" s="243">
        <f>ROUND(E23*P23,2)</f>
        <v>0</v>
      </c>
      <c r="R23" s="245"/>
      <c r="S23" s="245" t="s">
        <v>200</v>
      </c>
      <c r="T23" s="246" t="s">
        <v>201</v>
      </c>
      <c r="U23" s="222">
        <v>1.02</v>
      </c>
      <c r="V23" s="222">
        <f>ROUND(E23*U23,2)</f>
        <v>217.26</v>
      </c>
      <c r="W23" s="222"/>
      <c r="X23" s="222" t="s">
        <v>185</v>
      </c>
      <c r="Y23" s="222" t="s">
        <v>186</v>
      </c>
      <c r="Z23" s="212"/>
      <c r="AA23" s="212"/>
      <c r="AB23" s="212"/>
      <c r="AC23" s="212"/>
      <c r="AD23" s="212"/>
      <c r="AE23" s="212"/>
      <c r="AF23" s="212"/>
      <c r="AG23" s="212" t="s">
        <v>187</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ht="22.5" outlineLevel="1" x14ac:dyDescent="0.2">
      <c r="A24" s="231">
        <v>10</v>
      </c>
      <c r="B24" s="232" t="s">
        <v>452</v>
      </c>
      <c r="C24" s="250" t="s">
        <v>453</v>
      </c>
      <c r="D24" s="233" t="s">
        <v>182</v>
      </c>
      <c r="E24" s="234">
        <v>15.305</v>
      </c>
      <c r="F24" s="235">
        <v>16020</v>
      </c>
      <c r="G24" s="236">
        <f>ROUND(E24*F24,2)</f>
        <v>245186.1</v>
      </c>
      <c r="H24" s="235">
        <v>9956.31</v>
      </c>
      <c r="I24" s="236">
        <f>ROUND(E24*H24,2)</f>
        <v>152381.32</v>
      </c>
      <c r="J24" s="235">
        <v>6063.69</v>
      </c>
      <c r="K24" s="236">
        <f>ROUND(E24*J24,2)</f>
        <v>92804.78</v>
      </c>
      <c r="L24" s="236">
        <v>12</v>
      </c>
      <c r="M24" s="236">
        <f>G24*(1+L24/100)</f>
        <v>274608.43200000003</v>
      </c>
      <c r="N24" s="234">
        <v>3.2353499999999999</v>
      </c>
      <c r="O24" s="234">
        <f>ROUND(E24*N24,2)</f>
        <v>49.52</v>
      </c>
      <c r="P24" s="234">
        <v>0</v>
      </c>
      <c r="Q24" s="234">
        <f>ROUND(E24*P24,2)</f>
        <v>0</v>
      </c>
      <c r="R24" s="236" t="s">
        <v>454</v>
      </c>
      <c r="S24" s="236" t="s">
        <v>184</v>
      </c>
      <c r="T24" s="237" t="s">
        <v>184</v>
      </c>
      <c r="U24" s="222">
        <v>0</v>
      </c>
      <c r="V24" s="222">
        <f>ROUND(E24*U24,2)</f>
        <v>0</v>
      </c>
      <c r="W24" s="222"/>
      <c r="X24" s="222" t="s">
        <v>445</v>
      </c>
      <c r="Y24" s="222" t="s">
        <v>186</v>
      </c>
      <c r="Z24" s="212"/>
      <c r="AA24" s="212"/>
      <c r="AB24" s="212"/>
      <c r="AC24" s="212"/>
      <c r="AD24" s="212"/>
      <c r="AE24" s="212"/>
      <c r="AF24" s="212"/>
      <c r="AG24" s="212" t="s">
        <v>446</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2" x14ac:dyDescent="0.2">
      <c r="A25" s="219"/>
      <c r="B25" s="220"/>
      <c r="C25" s="251" t="s">
        <v>455</v>
      </c>
      <c r="D25" s="239"/>
      <c r="E25" s="239"/>
      <c r="F25" s="239"/>
      <c r="G25" s="239"/>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189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31">
        <v>11</v>
      </c>
      <c r="B26" s="232" t="s">
        <v>456</v>
      </c>
      <c r="C26" s="250" t="s">
        <v>457</v>
      </c>
      <c r="D26" s="233" t="s">
        <v>182</v>
      </c>
      <c r="E26" s="234">
        <v>55.655000000000001</v>
      </c>
      <c r="F26" s="235">
        <v>15900</v>
      </c>
      <c r="G26" s="236">
        <f>ROUND(E26*F26,2)</f>
        <v>884914.5</v>
      </c>
      <c r="H26" s="235">
        <v>11187.92</v>
      </c>
      <c r="I26" s="236">
        <f>ROUND(E26*H26,2)</f>
        <v>622663.68999999994</v>
      </c>
      <c r="J26" s="235">
        <v>4712.08</v>
      </c>
      <c r="K26" s="236">
        <f>ROUND(E26*J26,2)</f>
        <v>262250.81</v>
      </c>
      <c r="L26" s="236">
        <v>12</v>
      </c>
      <c r="M26" s="236">
        <f>G26*(1+L26/100)</f>
        <v>991104.24000000011</v>
      </c>
      <c r="N26" s="234">
        <v>3.1997300000000002</v>
      </c>
      <c r="O26" s="234">
        <f>ROUND(E26*N26,2)</f>
        <v>178.08</v>
      </c>
      <c r="P26" s="234">
        <v>0</v>
      </c>
      <c r="Q26" s="234">
        <f>ROUND(E26*P26,2)</f>
        <v>0</v>
      </c>
      <c r="R26" s="236" t="s">
        <v>454</v>
      </c>
      <c r="S26" s="236" t="s">
        <v>184</v>
      </c>
      <c r="T26" s="237" t="s">
        <v>184</v>
      </c>
      <c r="U26" s="222">
        <v>0</v>
      </c>
      <c r="V26" s="222">
        <f>ROUND(E26*U26,2)</f>
        <v>0</v>
      </c>
      <c r="W26" s="222"/>
      <c r="X26" s="222" t="s">
        <v>445</v>
      </c>
      <c r="Y26" s="222" t="s">
        <v>186</v>
      </c>
      <c r="Z26" s="212"/>
      <c r="AA26" s="212"/>
      <c r="AB26" s="212"/>
      <c r="AC26" s="212"/>
      <c r="AD26" s="212"/>
      <c r="AE26" s="212"/>
      <c r="AF26" s="212"/>
      <c r="AG26" s="212" t="s">
        <v>446</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2" x14ac:dyDescent="0.2">
      <c r="A27" s="219"/>
      <c r="B27" s="220"/>
      <c r="C27" s="251" t="s">
        <v>455</v>
      </c>
      <c r="D27" s="239"/>
      <c r="E27" s="239"/>
      <c r="F27" s="239"/>
      <c r="G27" s="239"/>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189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40">
        <v>12</v>
      </c>
      <c r="B28" s="241" t="s">
        <v>458</v>
      </c>
      <c r="C28" s="252" t="s">
        <v>459</v>
      </c>
      <c r="D28" s="242" t="s">
        <v>217</v>
      </c>
      <c r="E28" s="243">
        <v>46.69</v>
      </c>
      <c r="F28" s="244">
        <v>5185</v>
      </c>
      <c r="G28" s="245">
        <f>ROUND(E28*F28,2)</f>
        <v>242087.65</v>
      </c>
      <c r="H28" s="244">
        <v>0</v>
      </c>
      <c r="I28" s="245">
        <f>ROUND(E28*H28,2)</f>
        <v>0</v>
      </c>
      <c r="J28" s="244">
        <v>5185</v>
      </c>
      <c r="K28" s="245">
        <f>ROUND(E28*J28,2)</f>
        <v>242087.65</v>
      </c>
      <c r="L28" s="245">
        <v>12</v>
      </c>
      <c r="M28" s="245">
        <f>G28*(1+L28/100)</f>
        <v>271138.16800000001</v>
      </c>
      <c r="N28" s="243">
        <v>0.61475999999999997</v>
      </c>
      <c r="O28" s="243">
        <f>ROUND(E28*N28,2)</f>
        <v>28.7</v>
      </c>
      <c r="P28" s="243">
        <v>0</v>
      </c>
      <c r="Q28" s="243">
        <f>ROUND(E28*P28,2)</f>
        <v>0</v>
      </c>
      <c r="R28" s="245"/>
      <c r="S28" s="245" t="s">
        <v>200</v>
      </c>
      <c r="T28" s="246" t="s">
        <v>201</v>
      </c>
      <c r="U28" s="222">
        <v>0</v>
      </c>
      <c r="V28" s="222">
        <f>ROUND(E28*U28,2)</f>
        <v>0</v>
      </c>
      <c r="W28" s="222"/>
      <c r="X28" s="222" t="s">
        <v>445</v>
      </c>
      <c r="Y28" s="222" t="s">
        <v>186</v>
      </c>
      <c r="Z28" s="212"/>
      <c r="AA28" s="212"/>
      <c r="AB28" s="212"/>
      <c r="AC28" s="212"/>
      <c r="AD28" s="212"/>
      <c r="AE28" s="212"/>
      <c r="AF28" s="212"/>
      <c r="AG28" s="212" t="s">
        <v>446</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40">
        <v>13</v>
      </c>
      <c r="B29" s="241" t="s">
        <v>460</v>
      </c>
      <c r="C29" s="252" t="s">
        <v>461</v>
      </c>
      <c r="D29" s="242" t="s">
        <v>217</v>
      </c>
      <c r="E29" s="243">
        <v>17.170000000000002</v>
      </c>
      <c r="F29" s="244">
        <v>6715</v>
      </c>
      <c r="G29" s="245">
        <f>ROUND(E29*F29,2)</f>
        <v>115296.55</v>
      </c>
      <c r="H29" s="244">
        <v>0</v>
      </c>
      <c r="I29" s="245">
        <f>ROUND(E29*H29,2)</f>
        <v>0</v>
      </c>
      <c r="J29" s="244">
        <v>6715</v>
      </c>
      <c r="K29" s="245">
        <f>ROUND(E29*J29,2)</f>
        <v>115296.55</v>
      </c>
      <c r="L29" s="245">
        <v>12</v>
      </c>
      <c r="M29" s="245">
        <f>G29*(1+L29/100)</f>
        <v>129132.13600000001</v>
      </c>
      <c r="N29" s="243">
        <v>0.88283</v>
      </c>
      <c r="O29" s="243">
        <f>ROUND(E29*N29,2)</f>
        <v>15.16</v>
      </c>
      <c r="P29" s="243">
        <v>0</v>
      </c>
      <c r="Q29" s="243">
        <f>ROUND(E29*P29,2)</f>
        <v>0</v>
      </c>
      <c r="R29" s="245"/>
      <c r="S29" s="245" t="s">
        <v>200</v>
      </c>
      <c r="T29" s="246" t="s">
        <v>201</v>
      </c>
      <c r="U29" s="222">
        <v>0</v>
      </c>
      <c r="V29" s="222">
        <f>ROUND(E29*U29,2)</f>
        <v>0</v>
      </c>
      <c r="W29" s="222"/>
      <c r="X29" s="222" t="s">
        <v>445</v>
      </c>
      <c r="Y29" s="222" t="s">
        <v>186</v>
      </c>
      <c r="Z29" s="212"/>
      <c r="AA29" s="212"/>
      <c r="AB29" s="212"/>
      <c r="AC29" s="212"/>
      <c r="AD29" s="212"/>
      <c r="AE29" s="212"/>
      <c r="AF29" s="212"/>
      <c r="AG29" s="212" t="s">
        <v>446</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40">
        <v>14</v>
      </c>
      <c r="B30" s="241" t="s">
        <v>462</v>
      </c>
      <c r="C30" s="252" t="s">
        <v>463</v>
      </c>
      <c r="D30" s="242" t="s">
        <v>182</v>
      </c>
      <c r="E30" s="243">
        <v>227.72499999999999</v>
      </c>
      <c r="F30" s="244">
        <v>1567</v>
      </c>
      <c r="G30" s="245">
        <f>ROUND(E30*F30,2)</f>
        <v>356845.08</v>
      </c>
      <c r="H30" s="244">
        <v>954.27</v>
      </c>
      <c r="I30" s="245">
        <f>ROUND(E30*H30,2)</f>
        <v>217311.14</v>
      </c>
      <c r="J30" s="244">
        <v>612.73</v>
      </c>
      <c r="K30" s="245">
        <f>ROUND(E30*J30,2)</f>
        <v>139533.94</v>
      </c>
      <c r="L30" s="245">
        <v>12</v>
      </c>
      <c r="M30" s="245">
        <f>G30*(1+L30/100)</f>
        <v>399666.48960000003</v>
      </c>
      <c r="N30" s="243">
        <v>2.1</v>
      </c>
      <c r="O30" s="243">
        <f>ROUND(E30*N30,2)</f>
        <v>478.22</v>
      </c>
      <c r="P30" s="243">
        <v>0</v>
      </c>
      <c r="Q30" s="243">
        <f>ROUND(E30*P30,2)</f>
        <v>0</v>
      </c>
      <c r="R30" s="245" t="s">
        <v>464</v>
      </c>
      <c r="S30" s="245" t="s">
        <v>184</v>
      </c>
      <c r="T30" s="246" t="s">
        <v>184</v>
      </c>
      <c r="U30" s="222">
        <v>0.97</v>
      </c>
      <c r="V30" s="222">
        <f>ROUND(E30*U30,2)</f>
        <v>220.89</v>
      </c>
      <c r="W30" s="222"/>
      <c r="X30" s="222" t="s">
        <v>185</v>
      </c>
      <c r="Y30" s="222" t="s">
        <v>186</v>
      </c>
      <c r="Z30" s="212"/>
      <c r="AA30" s="212"/>
      <c r="AB30" s="212"/>
      <c r="AC30" s="212"/>
      <c r="AD30" s="212"/>
      <c r="AE30" s="212"/>
      <c r="AF30" s="212"/>
      <c r="AG30" s="212" t="s">
        <v>187</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31">
        <v>15</v>
      </c>
      <c r="B31" s="232" t="s">
        <v>465</v>
      </c>
      <c r="C31" s="250" t="s">
        <v>466</v>
      </c>
      <c r="D31" s="233" t="s">
        <v>182</v>
      </c>
      <c r="E31" s="234">
        <v>16.015000000000001</v>
      </c>
      <c r="F31" s="235">
        <v>3655</v>
      </c>
      <c r="G31" s="236">
        <f>ROUND(E31*F31,2)</f>
        <v>58534.83</v>
      </c>
      <c r="H31" s="235">
        <v>3041.44</v>
      </c>
      <c r="I31" s="236">
        <f>ROUND(E31*H31,2)</f>
        <v>48708.66</v>
      </c>
      <c r="J31" s="235">
        <v>613.55999999999995</v>
      </c>
      <c r="K31" s="236">
        <f>ROUND(E31*J31,2)</f>
        <v>9826.16</v>
      </c>
      <c r="L31" s="236">
        <v>12</v>
      </c>
      <c r="M31" s="236">
        <f>G31*(1+L31/100)</f>
        <v>65559.009600000005</v>
      </c>
      <c r="N31" s="234">
        <v>2.5251399999999999</v>
      </c>
      <c r="O31" s="234">
        <f>ROUND(E31*N31,2)</f>
        <v>40.44</v>
      </c>
      <c r="P31" s="234">
        <v>0</v>
      </c>
      <c r="Q31" s="234">
        <f>ROUND(E31*P31,2)</f>
        <v>0</v>
      </c>
      <c r="R31" s="236" t="s">
        <v>218</v>
      </c>
      <c r="S31" s="236" t="s">
        <v>184</v>
      </c>
      <c r="T31" s="237" t="s">
        <v>184</v>
      </c>
      <c r="U31" s="222">
        <v>1.17</v>
      </c>
      <c r="V31" s="222">
        <f>ROUND(E31*U31,2)</f>
        <v>18.739999999999998</v>
      </c>
      <c r="W31" s="222"/>
      <c r="X31" s="222" t="s">
        <v>185</v>
      </c>
      <c r="Y31" s="222" t="s">
        <v>186</v>
      </c>
      <c r="Z31" s="212"/>
      <c r="AA31" s="212"/>
      <c r="AB31" s="212"/>
      <c r="AC31" s="212"/>
      <c r="AD31" s="212"/>
      <c r="AE31" s="212"/>
      <c r="AF31" s="212"/>
      <c r="AG31" s="212" t="s">
        <v>187</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2" x14ac:dyDescent="0.2">
      <c r="A32" s="219"/>
      <c r="B32" s="220"/>
      <c r="C32" s="251" t="s">
        <v>467</v>
      </c>
      <c r="D32" s="239"/>
      <c r="E32" s="239"/>
      <c r="F32" s="239"/>
      <c r="G32" s="239"/>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189</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31">
        <v>16</v>
      </c>
      <c r="B33" s="232" t="s">
        <v>468</v>
      </c>
      <c r="C33" s="250" t="s">
        <v>469</v>
      </c>
      <c r="D33" s="233" t="s">
        <v>182</v>
      </c>
      <c r="E33" s="234">
        <v>42.5075</v>
      </c>
      <c r="F33" s="235">
        <v>4570</v>
      </c>
      <c r="G33" s="236">
        <f>ROUND(E33*F33,2)</f>
        <v>194259.28</v>
      </c>
      <c r="H33" s="235">
        <v>4142.84</v>
      </c>
      <c r="I33" s="236">
        <f>ROUND(E33*H33,2)</f>
        <v>176101.77</v>
      </c>
      <c r="J33" s="235">
        <v>427.16</v>
      </c>
      <c r="K33" s="236">
        <f>ROUND(E33*J33,2)</f>
        <v>18157.5</v>
      </c>
      <c r="L33" s="236">
        <v>12</v>
      </c>
      <c r="M33" s="236">
        <f>G33*(1+L33/100)</f>
        <v>217570.39360000001</v>
      </c>
      <c r="N33" s="234">
        <v>2.5249999999999999</v>
      </c>
      <c r="O33" s="234">
        <f>ROUND(E33*N33,2)</f>
        <v>107.33</v>
      </c>
      <c r="P33" s="234">
        <v>0</v>
      </c>
      <c r="Q33" s="234">
        <f>ROUND(E33*P33,2)</f>
        <v>0</v>
      </c>
      <c r="R33" s="236" t="s">
        <v>218</v>
      </c>
      <c r="S33" s="236" t="s">
        <v>184</v>
      </c>
      <c r="T33" s="237" t="s">
        <v>184</v>
      </c>
      <c r="U33" s="222">
        <v>0.59899999999999998</v>
      </c>
      <c r="V33" s="222">
        <f>ROUND(E33*U33,2)</f>
        <v>25.46</v>
      </c>
      <c r="W33" s="222"/>
      <c r="X33" s="222" t="s">
        <v>185</v>
      </c>
      <c r="Y33" s="222" t="s">
        <v>186</v>
      </c>
      <c r="Z33" s="212"/>
      <c r="AA33" s="212"/>
      <c r="AB33" s="212"/>
      <c r="AC33" s="212"/>
      <c r="AD33" s="212"/>
      <c r="AE33" s="212"/>
      <c r="AF33" s="212"/>
      <c r="AG33" s="212" t="s">
        <v>187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2" x14ac:dyDescent="0.2">
      <c r="A34" s="219"/>
      <c r="B34" s="220"/>
      <c r="C34" s="251" t="s">
        <v>470</v>
      </c>
      <c r="D34" s="239"/>
      <c r="E34" s="239"/>
      <c r="F34" s="239"/>
      <c r="G34" s="239"/>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189</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ht="33.75" outlineLevel="1" x14ac:dyDescent="0.2">
      <c r="A35" s="231">
        <v>17</v>
      </c>
      <c r="B35" s="232" t="s">
        <v>471</v>
      </c>
      <c r="C35" s="250" t="s">
        <v>472</v>
      </c>
      <c r="D35" s="233" t="s">
        <v>211</v>
      </c>
      <c r="E35" s="234">
        <v>8.4164899999999996</v>
      </c>
      <c r="F35" s="235">
        <v>61640</v>
      </c>
      <c r="G35" s="236">
        <f>ROUND(E35*F35,2)</f>
        <v>518792.44</v>
      </c>
      <c r="H35" s="235">
        <v>42250.61</v>
      </c>
      <c r="I35" s="236">
        <f>ROUND(E35*H35,2)</f>
        <v>355601.84</v>
      </c>
      <c r="J35" s="235">
        <v>19389.39</v>
      </c>
      <c r="K35" s="236">
        <f>ROUND(E35*J35,2)</f>
        <v>163190.60999999999</v>
      </c>
      <c r="L35" s="236">
        <v>12</v>
      </c>
      <c r="M35" s="236">
        <f>G35*(1+L35/100)</f>
        <v>581047.53280000004</v>
      </c>
      <c r="N35" s="234">
        <v>1.0210999999999999</v>
      </c>
      <c r="O35" s="234">
        <f>ROUND(E35*N35,2)</f>
        <v>8.59</v>
      </c>
      <c r="P35" s="234">
        <v>0</v>
      </c>
      <c r="Q35" s="234">
        <f>ROUND(E35*P35,2)</f>
        <v>0</v>
      </c>
      <c r="R35" s="236" t="s">
        <v>218</v>
      </c>
      <c r="S35" s="236" t="s">
        <v>184</v>
      </c>
      <c r="T35" s="237" t="s">
        <v>184</v>
      </c>
      <c r="U35" s="222">
        <v>29.29</v>
      </c>
      <c r="V35" s="222">
        <f>ROUND(E35*U35,2)</f>
        <v>246.52</v>
      </c>
      <c r="W35" s="222"/>
      <c r="X35" s="222" t="s">
        <v>185</v>
      </c>
      <c r="Y35" s="222" t="s">
        <v>186</v>
      </c>
      <c r="Z35" s="212"/>
      <c r="AA35" s="212"/>
      <c r="AB35" s="212"/>
      <c r="AC35" s="212"/>
      <c r="AD35" s="212"/>
      <c r="AE35" s="212"/>
      <c r="AF35" s="212"/>
      <c r="AG35" s="212" t="s">
        <v>187</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19"/>
      <c r="B36" s="220"/>
      <c r="C36" s="251" t="s">
        <v>473</v>
      </c>
      <c r="D36" s="239"/>
      <c r="E36" s="239"/>
      <c r="F36" s="239"/>
      <c r="G36" s="239"/>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189</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31">
        <v>18</v>
      </c>
      <c r="B37" s="232" t="s">
        <v>474</v>
      </c>
      <c r="C37" s="250" t="s">
        <v>475</v>
      </c>
      <c r="D37" s="233" t="s">
        <v>217</v>
      </c>
      <c r="E37" s="234">
        <v>242.9</v>
      </c>
      <c r="F37" s="235">
        <v>755</v>
      </c>
      <c r="G37" s="236">
        <f>ROUND(E37*F37,2)</f>
        <v>183389.5</v>
      </c>
      <c r="H37" s="235">
        <v>261.42</v>
      </c>
      <c r="I37" s="236">
        <f>ROUND(E37*H37,2)</f>
        <v>63498.92</v>
      </c>
      <c r="J37" s="235">
        <v>493.58</v>
      </c>
      <c r="K37" s="236">
        <f>ROUND(E37*J37,2)</f>
        <v>119890.58</v>
      </c>
      <c r="L37" s="236">
        <v>12</v>
      </c>
      <c r="M37" s="236">
        <f>G37*(1+L37/100)</f>
        <v>205396.24000000002</v>
      </c>
      <c r="N37" s="234">
        <v>3.9309999999999998E-2</v>
      </c>
      <c r="O37" s="234">
        <f>ROUND(E37*N37,2)</f>
        <v>9.5500000000000007</v>
      </c>
      <c r="P37" s="234">
        <v>0</v>
      </c>
      <c r="Q37" s="234">
        <f>ROUND(E37*P37,2)</f>
        <v>0</v>
      </c>
      <c r="R37" s="236" t="s">
        <v>218</v>
      </c>
      <c r="S37" s="236" t="s">
        <v>184</v>
      </c>
      <c r="T37" s="237" t="s">
        <v>184</v>
      </c>
      <c r="U37" s="222">
        <v>0.65</v>
      </c>
      <c r="V37" s="222">
        <f>ROUND(E37*U37,2)</f>
        <v>157.88999999999999</v>
      </c>
      <c r="W37" s="222"/>
      <c r="X37" s="222" t="s">
        <v>185</v>
      </c>
      <c r="Y37" s="222" t="s">
        <v>186</v>
      </c>
      <c r="Z37" s="212"/>
      <c r="AA37" s="212"/>
      <c r="AB37" s="212"/>
      <c r="AC37" s="212"/>
      <c r="AD37" s="212"/>
      <c r="AE37" s="212"/>
      <c r="AF37" s="212"/>
      <c r="AG37" s="212" t="s">
        <v>187</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ht="22.5" outlineLevel="2" x14ac:dyDescent="0.2">
      <c r="A38" s="219"/>
      <c r="B38" s="220"/>
      <c r="C38" s="251" t="s">
        <v>476</v>
      </c>
      <c r="D38" s="239"/>
      <c r="E38" s="239"/>
      <c r="F38" s="239"/>
      <c r="G38" s="239"/>
      <c r="H38" s="222"/>
      <c r="I38" s="222"/>
      <c r="J38" s="222"/>
      <c r="K38" s="222"/>
      <c r="L38" s="222"/>
      <c r="M38" s="222"/>
      <c r="N38" s="221"/>
      <c r="O38" s="221"/>
      <c r="P38" s="221"/>
      <c r="Q38" s="221"/>
      <c r="R38" s="222"/>
      <c r="S38" s="222"/>
      <c r="T38" s="222"/>
      <c r="U38" s="222"/>
      <c r="V38" s="222"/>
      <c r="W38" s="222"/>
      <c r="X38" s="222"/>
      <c r="Y38" s="222"/>
      <c r="Z38" s="212"/>
      <c r="AA38" s="212"/>
      <c r="AB38" s="212"/>
      <c r="AC38" s="212"/>
      <c r="AD38" s="212"/>
      <c r="AE38" s="212"/>
      <c r="AF38" s="212"/>
      <c r="AG38" s="212" t="s">
        <v>189</v>
      </c>
      <c r="AH38" s="212"/>
      <c r="AI38" s="212"/>
      <c r="AJ38" s="212"/>
      <c r="AK38" s="212"/>
      <c r="AL38" s="212"/>
      <c r="AM38" s="212"/>
      <c r="AN38" s="212"/>
      <c r="AO38" s="212"/>
      <c r="AP38" s="212"/>
      <c r="AQ38" s="212"/>
      <c r="AR38" s="212"/>
      <c r="AS38" s="212"/>
      <c r="AT38" s="212"/>
      <c r="AU38" s="212"/>
      <c r="AV38" s="212"/>
      <c r="AW38" s="212"/>
      <c r="AX38" s="212"/>
      <c r="AY38" s="212"/>
      <c r="AZ38" s="212"/>
      <c r="BA38" s="238" t="str">
        <f>C38</f>
        <v>bednění svislé nebo šikmé (odkloněné), půdorysně přímé nebo zalomené základových zdí ve volných nebo zapažených jámách, rýhách, šachtách, včetně případných vzpěr,</v>
      </c>
      <c r="BB38" s="212"/>
      <c r="BC38" s="212"/>
      <c r="BD38" s="212"/>
      <c r="BE38" s="212"/>
      <c r="BF38" s="212"/>
      <c r="BG38" s="212"/>
      <c r="BH38" s="212"/>
    </row>
    <row r="39" spans="1:60" outlineLevel="1" x14ac:dyDescent="0.2">
      <c r="A39" s="231">
        <v>19</v>
      </c>
      <c r="B39" s="232" t="s">
        <v>477</v>
      </c>
      <c r="C39" s="250" t="s">
        <v>478</v>
      </c>
      <c r="D39" s="233" t="s">
        <v>217</v>
      </c>
      <c r="E39" s="234">
        <v>242.9</v>
      </c>
      <c r="F39" s="235">
        <v>330</v>
      </c>
      <c r="G39" s="236">
        <f>ROUND(E39*F39,2)</f>
        <v>80157</v>
      </c>
      <c r="H39" s="235">
        <v>0</v>
      </c>
      <c r="I39" s="236">
        <f>ROUND(E39*H39,2)</f>
        <v>0</v>
      </c>
      <c r="J39" s="235">
        <v>330</v>
      </c>
      <c r="K39" s="236">
        <f>ROUND(E39*J39,2)</f>
        <v>80157</v>
      </c>
      <c r="L39" s="236">
        <v>12</v>
      </c>
      <c r="M39" s="236">
        <f>G39*(1+L39/100)</f>
        <v>89775.840000000011</v>
      </c>
      <c r="N39" s="234">
        <v>0</v>
      </c>
      <c r="O39" s="234">
        <f>ROUND(E39*N39,2)</f>
        <v>0</v>
      </c>
      <c r="P39" s="234">
        <v>0</v>
      </c>
      <c r="Q39" s="234">
        <f>ROUND(E39*P39,2)</f>
        <v>0</v>
      </c>
      <c r="R39" s="236" t="s">
        <v>218</v>
      </c>
      <c r="S39" s="236" t="s">
        <v>184</v>
      </c>
      <c r="T39" s="237" t="s">
        <v>184</v>
      </c>
      <c r="U39" s="222">
        <v>0.35</v>
      </c>
      <c r="V39" s="222">
        <f>ROUND(E39*U39,2)</f>
        <v>85.02</v>
      </c>
      <c r="W39" s="222"/>
      <c r="X39" s="222" t="s">
        <v>185</v>
      </c>
      <c r="Y39" s="222" t="s">
        <v>186</v>
      </c>
      <c r="Z39" s="212"/>
      <c r="AA39" s="212"/>
      <c r="AB39" s="212"/>
      <c r="AC39" s="212"/>
      <c r="AD39" s="212"/>
      <c r="AE39" s="212"/>
      <c r="AF39" s="212"/>
      <c r="AG39" s="212" t="s">
        <v>187</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ht="22.5" outlineLevel="2" x14ac:dyDescent="0.2">
      <c r="A40" s="219"/>
      <c r="B40" s="220"/>
      <c r="C40" s="251" t="s">
        <v>476</v>
      </c>
      <c r="D40" s="239"/>
      <c r="E40" s="239"/>
      <c r="F40" s="239"/>
      <c r="G40" s="239"/>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189</v>
      </c>
      <c r="AH40" s="212"/>
      <c r="AI40" s="212"/>
      <c r="AJ40" s="212"/>
      <c r="AK40" s="212"/>
      <c r="AL40" s="212"/>
      <c r="AM40" s="212"/>
      <c r="AN40" s="212"/>
      <c r="AO40" s="212"/>
      <c r="AP40" s="212"/>
      <c r="AQ40" s="212"/>
      <c r="AR40" s="212"/>
      <c r="AS40" s="212"/>
      <c r="AT40" s="212"/>
      <c r="AU40" s="212"/>
      <c r="AV40" s="212"/>
      <c r="AW40" s="212"/>
      <c r="AX40" s="212"/>
      <c r="AY40" s="212"/>
      <c r="AZ40" s="212"/>
      <c r="BA40" s="238" t="str">
        <f>C40</f>
        <v>bednění svislé nebo šikmé (odkloněné), půdorysně přímé nebo zalomené základových zdí ve volných nebo zapažených jámách, rýhách, šachtách, včetně případných vzpěr,</v>
      </c>
      <c r="BB40" s="212"/>
      <c r="BC40" s="212"/>
      <c r="BD40" s="212"/>
      <c r="BE40" s="212"/>
      <c r="BF40" s="212"/>
      <c r="BG40" s="212"/>
      <c r="BH40" s="212"/>
    </row>
    <row r="41" spans="1:60" outlineLevel="2" x14ac:dyDescent="0.2">
      <c r="A41" s="219"/>
      <c r="B41" s="220"/>
      <c r="C41" s="254" t="s">
        <v>479</v>
      </c>
      <c r="D41" s="248"/>
      <c r="E41" s="248"/>
      <c r="F41" s="248"/>
      <c r="G41" s="248"/>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227</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x14ac:dyDescent="0.2">
      <c r="A42" s="224" t="s">
        <v>178</v>
      </c>
      <c r="B42" s="225" t="s">
        <v>72</v>
      </c>
      <c r="C42" s="249" t="s">
        <v>73</v>
      </c>
      <c r="D42" s="226"/>
      <c r="E42" s="227"/>
      <c r="F42" s="228"/>
      <c r="G42" s="228">
        <f>SUMIF(AG43:AG69,"&lt;&gt;NOR",G43:G69)</f>
        <v>8520400.8699999973</v>
      </c>
      <c r="H42" s="228"/>
      <c r="I42" s="228">
        <f>SUM(I43:I69)</f>
        <v>4695732.1700000009</v>
      </c>
      <c r="J42" s="228"/>
      <c r="K42" s="228">
        <f>SUM(K43:K69)</f>
        <v>3824668.72</v>
      </c>
      <c r="L42" s="228"/>
      <c r="M42" s="228">
        <f>SUM(M43:M69)</f>
        <v>9542848.9744000006</v>
      </c>
      <c r="N42" s="227"/>
      <c r="O42" s="227">
        <f>SUM(O43:O69)</f>
        <v>1001.2700000000001</v>
      </c>
      <c r="P42" s="227"/>
      <c r="Q42" s="227">
        <f>SUM(Q43:Q69)</f>
        <v>0</v>
      </c>
      <c r="R42" s="228"/>
      <c r="S42" s="228"/>
      <c r="T42" s="229"/>
      <c r="U42" s="223"/>
      <c r="V42" s="223">
        <f>SUM(V43:V69)</f>
        <v>3964.4399999999996</v>
      </c>
      <c r="W42" s="223"/>
      <c r="X42" s="223"/>
      <c r="Y42" s="223"/>
      <c r="AG42" t="s">
        <v>179</v>
      </c>
    </row>
    <row r="43" spans="1:60" ht="22.5" outlineLevel="1" x14ac:dyDescent="0.2">
      <c r="A43" s="231">
        <v>20</v>
      </c>
      <c r="B43" s="232" t="s">
        <v>480</v>
      </c>
      <c r="C43" s="250" t="s">
        <v>481</v>
      </c>
      <c r="D43" s="233" t="s">
        <v>217</v>
      </c>
      <c r="E43" s="234">
        <v>3368.2359999999999</v>
      </c>
      <c r="F43" s="235">
        <v>408</v>
      </c>
      <c r="G43" s="236">
        <f>ROUND(E43*F43,2)</f>
        <v>1374240.29</v>
      </c>
      <c r="H43" s="235">
        <v>162.49</v>
      </c>
      <c r="I43" s="236">
        <f>ROUND(E43*H43,2)</f>
        <v>547304.67000000004</v>
      </c>
      <c r="J43" s="235">
        <v>245.51</v>
      </c>
      <c r="K43" s="236">
        <f>ROUND(E43*J43,2)</f>
        <v>826935.62</v>
      </c>
      <c r="L43" s="236">
        <v>12</v>
      </c>
      <c r="M43" s="236">
        <f>G43*(1+L43/100)</f>
        <v>1539149.1248000001</v>
      </c>
      <c r="N43" s="234">
        <v>2.375E-2</v>
      </c>
      <c r="O43" s="234">
        <f>ROUND(E43*N43,2)</f>
        <v>80</v>
      </c>
      <c r="P43" s="234">
        <v>0</v>
      </c>
      <c r="Q43" s="234">
        <f>ROUND(E43*P43,2)</f>
        <v>0</v>
      </c>
      <c r="R43" s="236" t="s">
        <v>218</v>
      </c>
      <c r="S43" s="236" t="s">
        <v>184</v>
      </c>
      <c r="T43" s="237" t="s">
        <v>184</v>
      </c>
      <c r="U43" s="222">
        <v>0.44</v>
      </c>
      <c r="V43" s="222">
        <f>ROUND(E43*U43,2)</f>
        <v>1482.02</v>
      </c>
      <c r="W43" s="222"/>
      <c r="X43" s="222" t="s">
        <v>185</v>
      </c>
      <c r="Y43" s="222" t="s">
        <v>186</v>
      </c>
      <c r="Z43" s="212"/>
      <c r="AA43" s="212"/>
      <c r="AB43" s="212"/>
      <c r="AC43" s="212"/>
      <c r="AD43" s="212"/>
      <c r="AE43" s="212"/>
      <c r="AF43" s="212"/>
      <c r="AG43" s="212" t="s">
        <v>187</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2" x14ac:dyDescent="0.2">
      <c r="A44" s="219"/>
      <c r="B44" s="220"/>
      <c r="C44" s="251" t="s">
        <v>482</v>
      </c>
      <c r="D44" s="239"/>
      <c r="E44" s="239"/>
      <c r="F44" s="239"/>
      <c r="G44" s="239"/>
      <c r="H44" s="222"/>
      <c r="I44" s="222"/>
      <c r="J44" s="222"/>
      <c r="K44" s="222"/>
      <c r="L44" s="222"/>
      <c r="M44" s="222"/>
      <c r="N44" s="221"/>
      <c r="O44" s="221"/>
      <c r="P44" s="221"/>
      <c r="Q44" s="221"/>
      <c r="R44" s="222"/>
      <c r="S44" s="222"/>
      <c r="T44" s="222"/>
      <c r="U44" s="222"/>
      <c r="V44" s="222"/>
      <c r="W44" s="222"/>
      <c r="X44" s="222"/>
      <c r="Y44" s="222"/>
      <c r="Z44" s="212"/>
      <c r="AA44" s="212"/>
      <c r="AB44" s="212"/>
      <c r="AC44" s="212"/>
      <c r="AD44" s="212"/>
      <c r="AE44" s="212"/>
      <c r="AF44" s="212"/>
      <c r="AG44" s="212" t="s">
        <v>189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33.75" outlineLevel="1" x14ac:dyDescent="0.2">
      <c r="A45" s="231">
        <v>21</v>
      </c>
      <c r="B45" s="232" t="s">
        <v>483</v>
      </c>
      <c r="C45" s="250" t="s">
        <v>484</v>
      </c>
      <c r="D45" s="233" t="s">
        <v>182</v>
      </c>
      <c r="E45" s="234">
        <v>38.5</v>
      </c>
      <c r="F45" s="235">
        <v>6555</v>
      </c>
      <c r="G45" s="236">
        <f>ROUND(E45*F45,2)</f>
        <v>252367.5</v>
      </c>
      <c r="H45" s="235">
        <v>4282.32</v>
      </c>
      <c r="I45" s="236">
        <f>ROUND(E45*H45,2)</f>
        <v>164869.32</v>
      </c>
      <c r="J45" s="235">
        <v>2272.6799999999998</v>
      </c>
      <c r="K45" s="236">
        <f>ROUND(E45*J45,2)</f>
        <v>87498.18</v>
      </c>
      <c r="L45" s="236">
        <v>12</v>
      </c>
      <c r="M45" s="236">
        <f>G45*(1+L45/100)</f>
        <v>282651.60000000003</v>
      </c>
      <c r="N45" s="234">
        <v>1.84144</v>
      </c>
      <c r="O45" s="234">
        <f>ROUND(E45*N45,2)</f>
        <v>70.900000000000006</v>
      </c>
      <c r="P45" s="234">
        <v>0</v>
      </c>
      <c r="Q45" s="234">
        <f>ROUND(E45*P45,2)</f>
        <v>0</v>
      </c>
      <c r="R45" s="236" t="s">
        <v>485</v>
      </c>
      <c r="S45" s="236" t="s">
        <v>184</v>
      </c>
      <c r="T45" s="237" t="s">
        <v>184</v>
      </c>
      <c r="U45" s="222">
        <v>3.84</v>
      </c>
      <c r="V45" s="222">
        <f>ROUND(E45*U45,2)</f>
        <v>147.84</v>
      </c>
      <c r="W45" s="222"/>
      <c r="X45" s="222" t="s">
        <v>185</v>
      </c>
      <c r="Y45" s="222" t="s">
        <v>186</v>
      </c>
      <c r="Z45" s="212"/>
      <c r="AA45" s="212"/>
      <c r="AB45" s="212"/>
      <c r="AC45" s="212"/>
      <c r="AD45" s="212"/>
      <c r="AE45" s="212"/>
      <c r="AF45" s="212"/>
      <c r="AG45" s="212" t="s">
        <v>187</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2" x14ac:dyDescent="0.2">
      <c r="A46" s="219"/>
      <c r="B46" s="220"/>
      <c r="C46" s="251" t="s">
        <v>486</v>
      </c>
      <c r="D46" s="239"/>
      <c r="E46" s="239"/>
      <c r="F46" s="239"/>
      <c r="G46" s="239"/>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189</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ht="22.5" outlineLevel="1" x14ac:dyDescent="0.2">
      <c r="A47" s="240">
        <v>22</v>
      </c>
      <c r="B47" s="241" t="s">
        <v>487</v>
      </c>
      <c r="C47" s="252" t="s">
        <v>488</v>
      </c>
      <c r="D47" s="242" t="s">
        <v>217</v>
      </c>
      <c r="E47" s="243">
        <v>90.617999999999995</v>
      </c>
      <c r="F47" s="244">
        <v>2430</v>
      </c>
      <c r="G47" s="245">
        <f>ROUND(E47*F47,2)</f>
        <v>220201.74</v>
      </c>
      <c r="H47" s="244">
        <v>2019.57</v>
      </c>
      <c r="I47" s="245">
        <f>ROUND(E47*H47,2)</f>
        <v>183009.39</v>
      </c>
      <c r="J47" s="244">
        <v>410.43</v>
      </c>
      <c r="K47" s="245">
        <f>ROUND(E47*J47,2)</f>
        <v>37192.35</v>
      </c>
      <c r="L47" s="245">
        <v>12</v>
      </c>
      <c r="M47" s="245">
        <f>G47*(1+L47/100)</f>
        <v>246625.94880000001</v>
      </c>
      <c r="N47" s="243">
        <v>0.21371999999999999</v>
      </c>
      <c r="O47" s="243">
        <f>ROUND(E47*N47,2)</f>
        <v>19.37</v>
      </c>
      <c r="P47" s="243">
        <v>0</v>
      </c>
      <c r="Q47" s="243">
        <f>ROUND(E47*P47,2)</f>
        <v>0</v>
      </c>
      <c r="R47" s="245" t="s">
        <v>218</v>
      </c>
      <c r="S47" s="245" t="s">
        <v>184</v>
      </c>
      <c r="T47" s="246" t="s">
        <v>184</v>
      </c>
      <c r="U47" s="222">
        <v>0</v>
      </c>
      <c r="V47" s="222">
        <f>ROUND(E47*U47,2)</f>
        <v>0</v>
      </c>
      <c r="W47" s="222"/>
      <c r="X47" s="222" t="s">
        <v>185</v>
      </c>
      <c r="Y47" s="222" t="s">
        <v>186</v>
      </c>
      <c r="Z47" s="212"/>
      <c r="AA47" s="212"/>
      <c r="AB47" s="212"/>
      <c r="AC47" s="212"/>
      <c r="AD47" s="212"/>
      <c r="AE47" s="212"/>
      <c r="AF47" s="212"/>
      <c r="AG47" s="212" t="s">
        <v>187</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22.5" outlineLevel="1" x14ac:dyDescent="0.2">
      <c r="A48" s="240">
        <v>23</v>
      </c>
      <c r="B48" s="241" t="s">
        <v>489</v>
      </c>
      <c r="C48" s="252" t="s">
        <v>490</v>
      </c>
      <c r="D48" s="242" t="s">
        <v>217</v>
      </c>
      <c r="E48" s="243">
        <v>89.3035</v>
      </c>
      <c r="F48" s="244">
        <v>2500</v>
      </c>
      <c r="G48" s="245">
        <f>ROUND(E48*F48,2)</f>
        <v>223258.75</v>
      </c>
      <c r="H48" s="244">
        <v>2129.94</v>
      </c>
      <c r="I48" s="245">
        <f>ROUND(E48*H48,2)</f>
        <v>190211.1</v>
      </c>
      <c r="J48" s="244">
        <v>370.06</v>
      </c>
      <c r="K48" s="245">
        <f>ROUND(E48*J48,2)</f>
        <v>33047.65</v>
      </c>
      <c r="L48" s="245">
        <v>12</v>
      </c>
      <c r="M48" s="245">
        <f>G48*(1+L48/100)</f>
        <v>250049.80000000002</v>
      </c>
      <c r="N48" s="243">
        <v>0.23224</v>
      </c>
      <c r="O48" s="243">
        <f>ROUND(E48*N48,2)</f>
        <v>20.74</v>
      </c>
      <c r="P48" s="243">
        <v>0</v>
      </c>
      <c r="Q48" s="243">
        <f>ROUND(E48*P48,2)</f>
        <v>0</v>
      </c>
      <c r="R48" s="245" t="s">
        <v>218</v>
      </c>
      <c r="S48" s="245" t="s">
        <v>184</v>
      </c>
      <c r="T48" s="246" t="s">
        <v>184</v>
      </c>
      <c r="U48" s="222">
        <v>0.66</v>
      </c>
      <c r="V48" s="222">
        <f>ROUND(E48*U48,2)</f>
        <v>58.94</v>
      </c>
      <c r="W48" s="222"/>
      <c r="X48" s="222" t="s">
        <v>185</v>
      </c>
      <c r="Y48" s="222" t="s">
        <v>186</v>
      </c>
      <c r="Z48" s="212"/>
      <c r="AA48" s="212"/>
      <c r="AB48" s="212"/>
      <c r="AC48" s="212"/>
      <c r="AD48" s="212"/>
      <c r="AE48" s="212"/>
      <c r="AF48" s="212"/>
      <c r="AG48" s="212" t="s">
        <v>187</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ht="22.5" outlineLevel="1" x14ac:dyDescent="0.2">
      <c r="A49" s="240">
        <v>24</v>
      </c>
      <c r="B49" s="241" t="s">
        <v>491</v>
      </c>
      <c r="C49" s="252" t="s">
        <v>492</v>
      </c>
      <c r="D49" s="242" t="s">
        <v>217</v>
      </c>
      <c r="E49" s="243">
        <v>244.34299999999999</v>
      </c>
      <c r="F49" s="244">
        <v>1720</v>
      </c>
      <c r="G49" s="245">
        <f>ROUND(E49*F49,2)</f>
        <v>420269.96</v>
      </c>
      <c r="H49" s="244">
        <v>1356.07</v>
      </c>
      <c r="I49" s="245">
        <f>ROUND(E49*H49,2)</f>
        <v>331346.21000000002</v>
      </c>
      <c r="J49" s="244">
        <v>363.93</v>
      </c>
      <c r="K49" s="245">
        <f>ROUND(E49*J49,2)</f>
        <v>88923.75</v>
      </c>
      <c r="L49" s="245">
        <v>12</v>
      </c>
      <c r="M49" s="245">
        <f>G49*(1+L49/100)</f>
        <v>470702.35520000005</v>
      </c>
      <c r="N49" s="243">
        <v>0.16622000000000001</v>
      </c>
      <c r="O49" s="243">
        <f>ROUND(E49*N49,2)</f>
        <v>40.61</v>
      </c>
      <c r="P49" s="243">
        <v>0</v>
      </c>
      <c r="Q49" s="243">
        <f>ROUND(E49*P49,2)</f>
        <v>0</v>
      </c>
      <c r="R49" s="245" t="s">
        <v>218</v>
      </c>
      <c r="S49" s="245" t="s">
        <v>184</v>
      </c>
      <c r="T49" s="246" t="s">
        <v>184</v>
      </c>
      <c r="U49" s="222">
        <v>0.65</v>
      </c>
      <c r="V49" s="222">
        <f>ROUND(E49*U49,2)</f>
        <v>158.82</v>
      </c>
      <c r="W49" s="222"/>
      <c r="X49" s="222" t="s">
        <v>185</v>
      </c>
      <c r="Y49" s="222" t="s">
        <v>186</v>
      </c>
      <c r="Z49" s="212"/>
      <c r="AA49" s="212"/>
      <c r="AB49" s="212"/>
      <c r="AC49" s="212"/>
      <c r="AD49" s="212"/>
      <c r="AE49" s="212"/>
      <c r="AF49" s="212"/>
      <c r="AG49" s="212" t="s">
        <v>187</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ht="22.5" outlineLevel="1" x14ac:dyDescent="0.2">
      <c r="A50" s="240">
        <v>25</v>
      </c>
      <c r="B50" s="241" t="s">
        <v>493</v>
      </c>
      <c r="C50" s="252" t="s">
        <v>494</v>
      </c>
      <c r="D50" s="242" t="s">
        <v>217</v>
      </c>
      <c r="E50" s="243">
        <v>188.21</v>
      </c>
      <c r="F50" s="244">
        <v>1697</v>
      </c>
      <c r="G50" s="245">
        <f>ROUND(E50*F50,2)</f>
        <v>319392.37</v>
      </c>
      <c r="H50" s="244">
        <v>1374.71</v>
      </c>
      <c r="I50" s="245">
        <f>ROUND(E50*H50,2)</f>
        <v>258734.17</v>
      </c>
      <c r="J50" s="244">
        <v>322.29000000000002</v>
      </c>
      <c r="K50" s="245">
        <f>ROUND(E50*J50,2)</f>
        <v>60658.2</v>
      </c>
      <c r="L50" s="245">
        <v>12</v>
      </c>
      <c r="M50" s="245">
        <f>G50*(1+L50/100)</f>
        <v>357719.45440000005</v>
      </c>
      <c r="N50" s="243">
        <v>0.17230000000000001</v>
      </c>
      <c r="O50" s="243">
        <f>ROUND(E50*N50,2)</f>
        <v>32.43</v>
      </c>
      <c r="P50" s="243">
        <v>0</v>
      </c>
      <c r="Q50" s="243">
        <f>ROUND(E50*P50,2)</f>
        <v>0</v>
      </c>
      <c r="R50" s="245" t="s">
        <v>218</v>
      </c>
      <c r="S50" s="245" t="s">
        <v>184</v>
      </c>
      <c r="T50" s="246" t="s">
        <v>184</v>
      </c>
      <c r="U50" s="222">
        <v>0.59</v>
      </c>
      <c r="V50" s="222">
        <f>ROUND(E50*U50,2)</f>
        <v>111.04</v>
      </c>
      <c r="W50" s="222"/>
      <c r="X50" s="222" t="s">
        <v>185</v>
      </c>
      <c r="Y50" s="222" t="s">
        <v>186</v>
      </c>
      <c r="Z50" s="212"/>
      <c r="AA50" s="212"/>
      <c r="AB50" s="212"/>
      <c r="AC50" s="212"/>
      <c r="AD50" s="212"/>
      <c r="AE50" s="212"/>
      <c r="AF50" s="212"/>
      <c r="AG50" s="212" t="s">
        <v>187</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31">
        <v>26</v>
      </c>
      <c r="B51" s="232" t="s">
        <v>495</v>
      </c>
      <c r="C51" s="250" t="s">
        <v>496</v>
      </c>
      <c r="D51" s="233" t="s">
        <v>217</v>
      </c>
      <c r="E51" s="234">
        <v>89.082400000000007</v>
      </c>
      <c r="F51" s="235">
        <v>1102</v>
      </c>
      <c r="G51" s="236">
        <f>ROUND(E51*F51,2)</f>
        <v>98168.8</v>
      </c>
      <c r="H51" s="235">
        <v>779.86</v>
      </c>
      <c r="I51" s="236">
        <f>ROUND(E51*H51,2)</f>
        <v>69471.8</v>
      </c>
      <c r="J51" s="235">
        <v>322.14</v>
      </c>
      <c r="K51" s="236">
        <f>ROUND(E51*J51,2)</f>
        <v>28697</v>
      </c>
      <c r="L51" s="236">
        <v>12</v>
      </c>
      <c r="M51" s="236">
        <f>G51*(1+L51/100)</f>
        <v>109949.05600000001</v>
      </c>
      <c r="N51" s="234">
        <v>9.4030000000000002E-2</v>
      </c>
      <c r="O51" s="234">
        <f>ROUND(E51*N51,2)</f>
        <v>8.3800000000000008</v>
      </c>
      <c r="P51" s="234">
        <v>0</v>
      </c>
      <c r="Q51" s="234">
        <f>ROUND(E51*P51,2)</f>
        <v>0</v>
      </c>
      <c r="R51" s="236" t="s">
        <v>218</v>
      </c>
      <c r="S51" s="236" t="s">
        <v>184</v>
      </c>
      <c r="T51" s="237" t="s">
        <v>184</v>
      </c>
      <c r="U51" s="222">
        <v>0.54</v>
      </c>
      <c r="V51" s="222">
        <f>ROUND(E51*U51,2)</f>
        <v>48.1</v>
      </c>
      <c r="W51" s="222"/>
      <c r="X51" s="222" t="s">
        <v>185</v>
      </c>
      <c r="Y51" s="222" t="s">
        <v>186</v>
      </c>
      <c r="Z51" s="212"/>
      <c r="AA51" s="212"/>
      <c r="AB51" s="212"/>
      <c r="AC51" s="212"/>
      <c r="AD51" s="212"/>
      <c r="AE51" s="212"/>
      <c r="AF51" s="212"/>
      <c r="AG51" s="212" t="s">
        <v>187</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2" x14ac:dyDescent="0.2">
      <c r="A52" s="219"/>
      <c r="B52" s="220"/>
      <c r="C52" s="251" t="s">
        <v>497</v>
      </c>
      <c r="D52" s="239"/>
      <c r="E52" s="239"/>
      <c r="F52" s="239"/>
      <c r="G52" s="239"/>
      <c r="H52" s="222"/>
      <c r="I52" s="222"/>
      <c r="J52" s="222"/>
      <c r="K52" s="222"/>
      <c r="L52" s="222"/>
      <c r="M52" s="222"/>
      <c r="N52" s="221"/>
      <c r="O52" s="221"/>
      <c r="P52" s="221"/>
      <c r="Q52" s="221"/>
      <c r="R52" s="222"/>
      <c r="S52" s="222"/>
      <c r="T52" s="222"/>
      <c r="U52" s="222"/>
      <c r="V52" s="222"/>
      <c r="W52" s="222"/>
      <c r="X52" s="222"/>
      <c r="Y52" s="222"/>
      <c r="Z52" s="212"/>
      <c r="AA52" s="212"/>
      <c r="AB52" s="212"/>
      <c r="AC52" s="212"/>
      <c r="AD52" s="212"/>
      <c r="AE52" s="212"/>
      <c r="AF52" s="212"/>
      <c r="AG52" s="212" t="s">
        <v>189</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31">
        <v>27</v>
      </c>
      <c r="B53" s="232" t="s">
        <v>498</v>
      </c>
      <c r="C53" s="250" t="s">
        <v>499</v>
      </c>
      <c r="D53" s="233" t="s">
        <v>217</v>
      </c>
      <c r="E53" s="234">
        <v>23.1</v>
      </c>
      <c r="F53" s="235">
        <v>920</v>
      </c>
      <c r="G53" s="236">
        <f>ROUND(E53*F53,2)</f>
        <v>21252</v>
      </c>
      <c r="H53" s="235">
        <v>601.45000000000005</v>
      </c>
      <c r="I53" s="236">
        <f>ROUND(E53*H53,2)</f>
        <v>13893.5</v>
      </c>
      <c r="J53" s="235">
        <v>318.55</v>
      </c>
      <c r="K53" s="236">
        <f>ROUND(E53*J53,2)</f>
        <v>7358.51</v>
      </c>
      <c r="L53" s="236">
        <v>12</v>
      </c>
      <c r="M53" s="236">
        <f>G53*(1+L53/100)</f>
        <v>23802.240000000002</v>
      </c>
      <c r="N53" s="234">
        <v>7.4709999999999999E-2</v>
      </c>
      <c r="O53" s="234">
        <f>ROUND(E53*N53,2)</f>
        <v>1.73</v>
      </c>
      <c r="P53" s="234">
        <v>0</v>
      </c>
      <c r="Q53" s="234">
        <f>ROUND(E53*P53,2)</f>
        <v>0</v>
      </c>
      <c r="R53" s="236" t="s">
        <v>218</v>
      </c>
      <c r="S53" s="236" t="s">
        <v>184</v>
      </c>
      <c r="T53" s="237" t="s">
        <v>184</v>
      </c>
      <c r="U53" s="222">
        <v>0.53</v>
      </c>
      <c r="V53" s="222">
        <f>ROUND(E53*U53,2)</f>
        <v>12.24</v>
      </c>
      <c r="W53" s="222"/>
      <c r="X53" s="222" t="s">
        <v>185</v>
      </c>
      <c r="Y53" s="222" t="s">
        <v>186</v>
      </c>
      <c r="Z53" s="212"/>
      <c r="AA53" s="212"/>
      <c r="AB53" s="212"/>
      <c r="AC53" s="212"/>
      <c r="AD53" s="212"/>
      <c r="AE53" s="212"/>
      <c r="AF53" s="212"/>
      <c r="AG53" s="212" t="s">
        <v>187</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2" x14ac:dyDescent="0.2">
      <c r="A54" s="219"/>
      <c r="B54" s="220"/>
      <c r="C54" s="251" t="s">
        <v>497</v>
      </c>
      <c r="D54" s="239"/>
      <c r="E54" s="239"/>
      <c r="F54" s="239"/>
      <c r="G54" s="239"/>
      <c r="H54" s="222"/>
      <c r="I54" s="222"/>
      <c r="J54" s="222"/>
      <c r="K54" s="222"/>
      <c r="L54" s="222"/>
      <c r="M54" s="222"/>
      <c r="N54" s="221"/>
      <c r="O54" s="221"/>
      <c r="P54" s="221"/>
      <c r="Q54" s="221"/>
      <c r="R54" s="222"/>
      <c r="S54" s="222"/>
      <c r="T54" s="222"/>
      <c r="U54" s="222"/>
      <c r="V54" s="222"/>
      <c r="W54" s="222"/>
      <c r="X54" s="222"/>
      <c r="Y54" s="222"/>
      <c r="Z54" s="212"/>
      <c r="AA54" s="212"/>
      <c r="AB54" s="212"/>
      <c r="AC54" s="212"/>
      <c r="AD54" s="212"/>
      <c r="AE54" s="212"/>
      <c r="AF54" s="212"/>
      <c r="AG54" s="212" t="s">
        <v>189</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ht="22.5" outlineLevel="1" x14ac:dyDescent="0.2">
      <c r="A55" s="231">
        <v>28</v>
      </c>
      <c r="B55" s="232" t="s">
        <v>500</v>
      </c>
      <c r="C55" s="250" t="s">
        <v>501</v>
      </c>
      <c r="D55" s="233" t="s">
        <v>217</v>
      </c>
      <c r="E55" s="234">
        <v>1127.1677999999999</v>
      </c>
      <c r="F55" s="235">
        <v>2595</v>
      </c>
      <c r="G55" s="236">
        <f>ROUND(E55*F55,2)</f>
        <v>2925000.44</v>
      </c>
      <c r="H55" s="235">
        <v>2049.81</v>
      </c>
      <c r="I55" s="236">
        <f>ROUND(E55*H55,2)</f>
        <v>2310479.83</v>
      </c>
      <c r="J55" s="235">
        <v>545.19000000000005</v>
      </c>
      <c r="K55" s="236">
        <f>ROUND(E55*J55,2)</f>
        <v>614520.61</v>
      </c>
      <c r="L55" s="236">
        <v>12</v>
      </c>
      <c r="M55" s="236">
        <f>G55*(1+L55/100)</f>
        <v>3276000.4928000001</v>
      </c>
      <c r="N55" s="234">
        <v>0.45893</v>
      </c>
      <c r="O55" s="234">
        <f>ROUND(E55*N55,2)</f>
        <v>517.29</v>
      </c>
      <c r="P55" s="234">
        <v>0</v>
      </c>
      <c r="Q55" s="234">
        <f>ROUND(E55*P55,2)</f>
        <v>0</v>
      </c>
      <c r="R55" s="236" t="s">
        <v>218</v>
      </c>
      <c r="S55" s="236" t="s">
        <v>184</v>
      </c>
      <c r="T55" s="237" t="s">
        <v>184</v>
      </c>
      <c r="U55" s="222">
        <v>0.98</v>
      </c>
      <c r="V55" s="222">
        <f>ROUND(E55*U55,2)</f>
        <v>1104.6199999999999</v>
      </c>
      <c r="W55" s="222"/>
      <c r="X55" s="222" t="s">
        <v>185</v>
      </c>
      <c r="Y55" s="222" t="s">
        <v>186</v>
      </c>
      <c r="Z55" s="212"/>
      <c r="AA55" s="212"/>
      <c r="AB55" s="212"/>
      <c r="AC55" s="212"/>
      <c r="AD55" s="212"/>
      <c r="AE55" s="212"/>
      <c r="AF55" s="212"/>
      <c r="AG55" s="212" t="s">
        <v>187</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2" x14ac:dyDescent="0.2">
      <c r="A56" s="219"/>
      <c r="B56" s="220"/>
      <c r="C56" s="251" t="s">
        <v>502</v>
      </c>
      <c r="D56" s="239"/>
      <c r="E56" s="239"/>
      <c r="F56" s="239"/>
      <c r="G56" s="239"/>
      <c r="H56" s="222"/>
      <c r="I56" s="222"/>
      <c r="J56" s="222"/>
      <c r="K56" s="222"/>
      <c r="L56" s="222"/>
      <c r="M56" s="222"/>
      <c r="N56" s="221"/>
      <c r="O56" s="221"/>
      <c r="P56" s="221"/>
      <c r="Q56" s="221"/>
      <c r="R56" s="222"/>
      <c r="S56" s="222"/>
      <c r="T56" s="222"/>
      <c r="U56" s="222"/>
      <c r="V56" s="222"/>
      <c r="W56" s="222"/>
      <c r="X56" s="222"/>
      <c r="Y56" s="222"/>
      <c r="Z56" s="212"/>
      <c r="AA56" s="212"/>
      <c r="AB56" s="212"/>
      <c r="AC56" s="212"/>
      <c r="AD56" s="212"/>
      <c r="AE56" s="212"/>
      <c r="AF56" s="212"/>
      <c r="AG56" s="212" t="s">
        <v>189</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ht="22.5" outlineLevel="1" x14ac:dyDescent="0.2">
      <c r="A57" s="231">
        <v>29</v>
      </c>
      <c r="B57" s="232" t="s">
        <v>503</v>
      </c>
      <c r="C57" s="250" t="s">
        <v>504</v>
      </c>
      <c r="D57" s="233" t="s">
        <v>217</v>
      </c>
      <c r="E57" s="234">
        <v>129.70375000000001</v>
      </c>
      <c r="F57" s="235">
        <v>1718</v>
      </c>
      <c r="G57" s="236">
        <f>ROUND(E57*F57,2)</f>
        <v>222831.04</v>
      </c>
      <c r="H57" s="235">
        <v>1334.73</v>
      </c>
      <c r="I57" s="236">
        <f>ROUND(E57*H57,2)</f>
        <v>173119.49</v>
      </c>
      <c r="J57" s="235">
        <v>383.27</v>
      </c>
      <c r="K57" s="236">
        <f>ROUND(E57*J57,2)</f>
        <v>49711.56</v>
      </c>
      <c r="L57" s="236">
        <v>12</v>
      </c>
      <c r="M57" s="236">
        <f>G57*(1+L57/100)</f>
        <v>249570.76480000003</v>
      </c>
      <c r="N57" s="234">
        <v>0.31335000000000002</v>
      </c>
      <c r="O57" s="234">
        <f>ROUND(E57*N57,2)</f>
        <v>40.64</v>
      </c>
      <c r="P57" s="234">
        <v>0</v>
      </c>
      <c r="Q57" s="234">
        <f>ROUND(E57*P57,2)</f>
        <v>0</v>
      </c>
      <c r="R57" s="236" t="s">
        <v>218</v>
      </c>
      <c r="S57" s="236" t="s">
        <v>184</v>
      </c>
      <c r="T57" s="237" t="s">
        <v>184</v>
      </c>
      <c r="U57" s="222">
        <v>0.63</v>
      </c>
      <c r="V57" s="222">
        <f>ROUND(E57*U57,2)</f>
        <v>81.709999999999994</v>
      </c>
      <c r="W57" s="222"/>
      <c r="X57" s="222" t="s">
        <v>185</v>
      </c>
      <c r="Y57" s="222" t="s">
        <v>186</v>
      </c>
      <c r="Z57" s="212"/>
      <c r="AA57" s="212"/>
      <c r="AB57" s="212"/>
      <c r="AC57" s="212"/>
      <c r="AD57" s="212"/>
      <c r="AE57" s="212"/>
      <c r="AF57" s="212"/>
      <c r="AG57" s="212" t="s">
        <v>187</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2" x14ac:dyDescent="0.2">
      <c r="A58" s="219"/>
      <c r="B58" s="220"/>
      <c r="C58" s="251" t="s">
        <v>497</v>
      </c>
      <c r="D58" s="239"/>
      <c r="E58" s="239"/>
      <c r="F58" s="239"/>
      <c r="G58" s="239"/>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189</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ht="22.5" outlineLevel="1" x14ac:dyDescent="0.2">
      <c r="A59" s="231">
        <v>30</v>
      </c>
      <c r="B59" s="232" t="s">
        <v>505</v>
      </c>
      <c r="C59" s="250" t="s">
        <v>506</v>
      </c>
      <c r="D59" s="233" t="s">
        <v>217</v>
      </c>
      <c r="E59" s="234">
        <v>413.75125000000003</v>
      </c>
      <c r="F59" s="235">
        <v>1179</v>
      </c>
      <c r="G59" s="236">
        <f>ROUND(E59*F59,2)</f>
        <v>487812.72</v>
      </c>
      <c r="H59" s="235">
        <v>805.09</v>
      </c>
      <c r="I59" s="236">
        <f>ROUND(E59*H59,2)</f>
        <v>333106.99</v>
      </c>
      <c r="J59" s="235">
        <v>373.91</v>
      </c>
      <c r="K59" s="236">
        <f>ROUND(E59*J59,2)</f>
        <v>154705.73000000001</v>
      </c>
      <c r="L59" s="236">
        <v>12</v>
      </c>
      <c r="M59" s="236">
        <f>G59*(1+L59/100)</f>
        <v>546350.24640000006</v>
      </c>
      <c r="N59" s="234">
        <v>0.15545</v>
      </c>
      <c r="O59" s="234">
        <f>ROUND(E59*N59,2)</f>
        <v>64.319999999999993</v>
      </c>
      <c r="P59" s="234">
        <v>0</v>
      </c>
      <c r="Q59" s="234">
        <f>ROUND(E59*P59,2)</f>
        <v>0</v>
      </c>
      <c r="R59" s="236" t="s">
        <v>218</v>
      </c>
      <c r="S59" s="236" t="s">
        <v>184</v>
      </c>
      <c r="T59" s="237" t="s">
        <v>184</v>
      </c>
      <c r="U59" s="222">
        <v>0.6</v>
      </c>
      <c r="V59" s="222">
        <f>ROUND(E59*U59,2)</f>
        <v>248.25</v>
      </c>
      <c r="W59" s="222"/>
      <c r="X59" s="222" t="s">
        <v>185</v>
      </c>
      <c r="Y59" s="222" t="s">
        <v>186</v>
      </c>
      <c r="Z59" s="212"/>
      <c r="AA59" s="212"/>
      <c r="AB59" s="212"/>
      <c r="AC59" s="212"/>
      <c r="AD59" s="212"/>
      <c r="AE59" s="212"/>
      <c r="AF59" s="212"/>
      <c r="AG59" s="212" t="s">
        <v>187</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2" x14ac:dyDescent="0.2">
      <c r="A60" s="219"/>
      <c r="B60" s="220"/>
      <c r="C60" s="251" t="s">
        <v>497</v>
      </c>
      <c r="D60" s="239"/>
      <c r="E60" s="239"/>
      <c r="F60" s="239"/>
      <c r="G60" s="239"/>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189</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40">
        <v>31</v>
      </c>
      <c r="B61" s="241" t="s">
        <v>507</v>
      </c>
      <c r="C61" s="252" t="s">
        <v>508</v>
      </c>
      <c r="D61" s="242" t="s">
        <v>217</v>
      </c>
      <c r="E61" s="243">
        <v>175.15299999999999</v>
      </c>
      <c r="F61" s="244">
        <v>1512</v>
      </c>
      <c r="G61" s="245">
        <f>ROUND(E61*F61,2)</f>
        <v>264831.34000000003</v>
      </c>
      <c r="H61" s="244">
        <v>0</v>
      </c>
      <c r="I61" s="245">
        <f>ROUND(E61*H61,2)</f>
        <v>0</v>
      </c>
      <c r="J61" s="244">
        <v>1512</v>
      </c>
      <c r="K61" s="245">
        <f>ROUND(E61*J61,2)</f>
        <v>264831.34000000003</v>
      </c>
      <c r="L61" s="245">
        <v>12</v>
      </c>
      <c r="M61" s="245">
        <f>G61*(1+L61/100)</f>
        <v>296611.10080000007</v>
      </c>
      <c r="N61" s="243">
        <v>0.50065000000000004</v>
      </c>
      <c r="O61" s="243">
        <f>ROUND(E61*N61,2)</f>
        <v>87.69</v>
      </c>
      <c r="P61" s="243">
        <v>0</v>
      </c>
      <c r="Q61" s="243">
        <f>ROUND(E61*P61,2)</f>
        <v>0</v>
      </c>
      <c r="R61" s="245"/>
      <c r="S61" s="245" t="s">
        <v>200</v>
      </c>
      <c r="T61" s="246" t="s">
        <v>201</v>
      </c>
      <c r="U61" s="222">
        <v>0.7</v>
      </c>
      <c r="V61" s="222">
        <f>ROUND(E61*U61,2)</f>
        <v>122.61</v>
      </c>
      <c r="W61" s="222"/>
      <c r="X61" s="222" t="s">
        <v>185</v>
      </c>
      <c r="Y61" s="222" t="s">
        <v>186</v>
      </c>
      <c r="Z61" s="212"/>
      <c r="AA61" s="212"/>
      <c r="AB61" s="212"/>
      <c r="AC61" s="212"/>
      <c r="AD61" s="212"/>
      <c r="AE61" s="212"/>
      <c r="AF61" s="212"/>
      <c r="AG61" s="212" t="s">
        <v>187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31">
        <v>32</v>
      </c>
      <c r="B62" s="232" t="s">
        <v>509</v>
      </c>
      <c r="C62" s="250" t="s">
        <v>510</v>
      </c>
      <c r="D62" s="233" t="s">
        <v>217</v>
      </c>
      <c r="E62" s="234">
        <v>24.585000000000001</v>
      </c>
      <c r="F62" s="235">
        <v>1562</v>
      </c>
      <c r="G62" s="236">
        <f>ROUND(E62*F62,2)</f>
        <v>38401.769999999997</v>
      </c>
      <c r="H62" s="235">
        <v>1038.6099999999999</v>
      </c>
      <c r="I62" s="236">
        <f>ROUND(E62*H62,2)</f>
        <v>25534.23</v>
      </c>
      <c r="J62" s="235">
        <v>523.39</v>
      </c>
      <c r="K62" s="236">
        <f>ROUND(E62*J62,2)</f>
        <v>12867.54</v>
      </c>
      <c r="L62" s="236">
        <v>12</v>
      </c>
      <c r="M62" s="236">
        <f>G62*(1+L62/100)</f>
        <v>43009.982400000001</v>
      </c>
      <c r="N62" s="234">
        <v>0.59209999999999996</v>
      </c>
      <c r="O62" s="234">
        <f>ROUND(E62*N62,2)</f>
        <v>14.56</v>
      </c>
      <c r="P62" s="234">
        <v>0</v>
      </c>
      <c r="Q62" s="234">
        <f>ROUND(E62*P62,2)</f>
        <v>0</v>
      </c>
      <c r="R62" s="236" t="s">
        <v>218</v>
      </c>
      <c r="S62" s="236" t="s">
        <v>184</v>
      </c>
      <c r="T62" s="237" t="s">
        <v>184</v>
      </c>
      <c r="U62" s="222">
        <v>0.83</v>
      </c>
      <c r="V62" s="222">
        <f>ROUND(E62*U62,2)</f>
        <v>20.41</v>
      </c>
      <c r="W62" s="222"/>
      <c r="X62" s="222" t="s">
        <v>185</v>
      </c>
      <c r="Y62" s="222" t="s">
        <v>186</v>
      </c>
      <c r="Z62" s="212"/>
      <c r="AA62" s="212"/>
      <c r="AB62" s="212"/>
      <c r="AC62" s="212"/>
      <c r="AD62" s="212"/>
      <c r="AE62" s="212"/>
      <c r="AF62" s="212"/>
      <c r="AG62" s="212" t="s">
        <v>187</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2" x14ac:dyDescent="0.2">
      <c r="A63" s="219"/>
      <c r="B63" s="220"/>
      <c r="C63" s="251" t="s">
        <v>511</v>
      </c>
      <c r="D63" s="239"/>
      <c r="E63" s="239"/>
      <c r="F63" s="239"/>
      <c r="G63" s="239"/>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189</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ht="22.5" outlineLevel="1" x14ac:dyDescent="0.2">
      <c r="A64" s="231">
        <v>33</v>
      </c>
      <c r="B64" s="232" t="s">
        <v>512</v>
      </c>
      <c r="C64" s="250" t="s">
        <v>513</v>
      </c>
      <c r="D64" s="233" t="s">
        <v>211</v>
      </c>
      <c r="E64" s="234">
        <v>2.19712</v>
      </c>
      <c r="F64" s="235">
        <v>59630</v>
      </c>
      <c r="G64" s="236">
        <f>ROUND(E64*F64,2)</f>
        <v>131014.27</v>
      </c>
      <c r="H64" s="235">
        <v>43079.79</v>
      </c>
      <c r="I64" s="236">
        <f>ROUND(E64*H64,2)</f>
        <v>94651.47</v>
      </c>
      <c r="J64" s="235">
        <v>16550.21</v>
      </c>
      <c r="K64" s="236">
        <f>ROUND(E64*J64,2)</f>
        <v>36362.800000000003</v>
      </c>
      <c r="L64" s="236">
        <v>12</v>
      </c>
      <c r="M64" s="236">
        <f>G64*(1+L64/100)</f>
        <v>146735.98240000001</v>
      </c>
      <c r="N64" s="234">
        <v>1.02491</v>
      </c>
      <c r="O64" s="234">
        <f>ROUND(E64*N64,2)</f>
        <v>2.25</v>
      </c>
      <c r="P64" s="234">
        <v>0</v>
      </c>
      <c r="Q64" s="234">
        <f>ROUND(E64*P64,2)</f>
        <v>0</v>
      </c>
      <c r="R64" s="236" t="s">
        <v>218</v>
      </c>
      <c r="S64" s="236" t="s">
        <v>184</v>
      </c>
      <c r="T64" s="237" t="s">
        <v>184</v>
      </c>
      <c r="U64" s="222">
        <v>24.56</v>
      </c>
      <c r="V64" s="222">
        <f>ROUND(E64*U64,2)</f>
        <v>53.96</v>
      </c>
      <c r="W64" s="222"/>
      <c r="X64" s="222" t="s">
        <v>185</v>
      </c>
      <c r="Y64" s="222" t="s">
        <v>186</v>
      </c>
      <c r="Z64" s="212"/>
      <c r="AA64" s="212"/>
      <c r="AB64" s="212"/>
      <c r="AC64" s="212"/>
      <c r="AD64" s="212"/>
      <c r="AE64" s="212"/>
      <c r="AF64" s="212"/>
      <c r="AG64" s="212" t="s">
        <v>187</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2" x14ac:dyDescent="0.2">
      <c r="A65" s="219"/>
      <c r="B65" s="220"/>
      <c r="C65" s="251" t="s">
        <v>514</v>
      </c>
      <c r="D65" s="239"/>
      <c r="E65" s="239"/>
      <c r="F65" s="239"/>
      <c r="G65" s="239"/>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189</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40">
        <v>34</v>
      </c>
      <c r="B66" s="241" t="s">
        <v>515</v>
      </c>
      <c r="C66" s="252" t="s">
        <v>516</v>
      </c>
      <c r="D66" s="242" t="s">
        <v>233</v>
      </c>
      <c r="E66" s="243">
        <v>1</v>
      </c>
      <c r="F66" s="244">
        <v>192150</v>
      </c>
      <c r="G66" s="245">
        <f>ROUND(E66*F66,2)</f>
        <v>192150</v>
      </c>
      <c r="H66" s="244">
        <v>0</v>
      </c>
      <c r="I66" s="245">
        <f>ROUND(E66*H66,2)</f>
        <v>0</v>
      </c>
      <c r="J66" s="244">
        <v>192150</v>
      </c>
      <c r="K66" s="245">
        <f>ROUND(E66*J66,2)</f>
        <v>192150</v>
      </c>
      <c r="L66" s="245">
        <v>12</v>
      </c>
      <c r="M66" s="245">
        <f>G66*(1+L66/100)</f>
        <v>215208.00000000003</v>
      </c>
      <c r="N66" s="243">
        <v>3.637E-2</v>
      </c>
      <c r="O66" s="243">
        <f>ROUND(E66*N66,2)</f>
        <v>0.04</v>
      </c>
      <c r="P66" s="243">
        <v>0</v>
      </c>
      <c r="Q66" s="243">
        <f>ROUND(E66*P66,2)</f>
        <v>0</v>
      </c>
      <c r="R66" s="245"/>
      <c r="S66" s="245" t="s">
        <v>200</v>
      </c>
      <c r="T66" s="246" t="s">
        <v>201</v>
      </c>
      <c r="U66" s="222">
        <v>0</v>
      </c>
      <c r="V66" s="222">
        <f>ROUND(E66*U66,2)</f>
        <v>0</v>
      </c>
      <c r="W66" s="222"/>
      <c r="X66" s="222" t="s">
        <v>445</v>
      </c>
      <c r="Y66" s="222" t="s">
        <v>186</v>
      </c>
      <c r="Z66" s="212"/>
      <c r="AA66" s="212"/>
      <c r="AB66" s="212"/>
      <c r="AC66" s="212"/>
      <c r="AD66" s="212"/>
      <c r="AE66" s="212"/>
      <c r="AF66" s="212"/>
      <c r="AG66" s="212" t="s">
        <v>446</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40">
        <v>35</v>
      </c>
      <c r="B67" s="241" t="s">
        <v>517</v>
      </c>
      <c r="C67" s="252" t="s">
        <v>518</v>
      </c>
      <c r="D67" s="242" t="s">
        <v>211</v>
      </c>
      <c r="E67" s="243">
        <v>4.7139800000000003</v>
      </c>
      <c r="F67" s="244">
        <v>58454</v>
      </c>
      <c r="G67" s="245">
        <f>ROUND(E67*F67,2)</f>
        <v>275550.99</v>
      </c>
      <c r="H67" s="244">
        <v>0</v>
      </c>
      <c r="I67" s="245">
        <f>ROUND(E67*H67,2)</f>
        <v>0</v>
      </c>
      <c r="J67" s="244">
        <v>58454</v>
      </c>
      <c r="K67" s="245">
        <f>ROUND(E67*J67,2)</f>
        <v>275550.99</v>
      </c>
      <c r="L67" s="245">
        <v>12</v>
      </c>
      <c r="M67" s="245">
        <f>G67*(1+L67/100)</f>
        <v>308617.10880000005</v>
      </c>
      <c r="N67" s="243">
        <v>1.7090000000000001E-2</v>
      </c>
      <c r="O67" s="243">
        <f>ROUND(E67*N67,2)</f>
        <v>0.08</v>
      </c>
      <c r="P67" s="243">
        <v>0</v>
      </c>
      <c r="Q67" s="243">
        <f>ROUND(E67*P67,2)</f>
        <v>0</v>
      </c>
      <c r="R67" s="245"/>
      <c r="S67" s="245" t="s">
        <v>200</v>
      </c>
      <c r="T67" s="246" t="s">
        <v>201</v>
      </c>
      <c r="U67" s="222">
        <v>16.579999999999998</v>
      </c>
      <c r="V67" s="222">
        <f>ROUND(E67*U67,2)</f>
        <v>78.16</v>
      </c>
      <c r="W67" s="222"/>
      <c r="X67" s="222" t="s">
        <v>185</v>
      </c>
      <c r="Y67" s="222" t="s">
        <v>186</v>
      </c>
      <c r="Z67" s="212"/>
      <c r="AA67" s="212"/>
      <c r="AB67" s="212"/>
      <c r="AC67" s="212"/>
      <c r="AD67" s="212"/>
      <c r="AE67" s="212"/>
      <c r="AF67" s="212"/>
      <c r="AG67" s="212" t="s">
        <v>187</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40">
        <v>36</v>
      </c>
      <c r="B68" s="241" t="s">
        <v>519</v>
      </c>
      <c r="C68" s="252" t="s">
        <v>520</v>
      </c>
      <c r="D68" s="242" t="s">
        <v>211</v>
      </c>
      <c r="E68" s="243">
        <v>14.217280000000001</v>
      </c>
      <c r="F68" s="244">
        <v>58454</v>
      </c>
      <c r="G68" s="245">
        <f>ROUND(E68*F68,2)</f>
        <v>831056.89</v>
      </c>
      <c r="H68" s="244">
        <v>0</v>
      </c>
      <c r="I68" s="245">
        <f>ROUND(E68*H68,2)</f>
        <v>0</v>
      </c>
      <c r="J68" s="244">
        <v>58454</v>
      </c>
      <c r="K68" s="245">
        <f>ROUND(E68*J68,2)</f>
        <v>831056.89</v>
      </c>
      <c r="L68" s="245">
        <v>12</v>
      </c>
      <c r="M68" s="245">
        <f>G68*(1+L68/100)</f>
        <v>930783.71680000005</v>
      </c>
      <c r="N68" s="243">
        <v>1.7090000000000001E-2</v>
      </c>
      <c r="O68" s="243">
        <f>ROUND(E68*N68,2)</f>
        <v>0.24</v>
      </c>
      <c r="P68" s="243">
        <v>0</v>
      </c>
      <c r="Q68" s="243">
        <f>ROUND(E68*P68,2)</f>
        <v>0</v>
      </c>
      <c r="R68" s="245"/>
      <c r="S68" s="245" t="s">
        <v>200</v>
      </c>
      <c r="T68" s="246" t="s">
        <v>201</v>
      </c>
      <c r="U68" s="222">
        <v>16.579999999999998</v>
      </c>
      <c r="V68" s="222">
        <f>ROUND(E68*U68,2)</f>
        <v>235.72</v>
      </c>
      <c r="W68" s="222"/>
      <c r="X68" s="222" t="s">
        <v>185</v>
      </c>
      <c r="Y68" s="222" t="s">
        <v>186</v>
      </c>
      <c r="Z68" s="212"/>
      <c r="AA68" s="212"/>
      <c r="AB68" s="212"/>
      <c r="AC68" s="212"/>
      <c r="AD68" s="212"/>
      <c r="AE68" s="212"/>
      <c r="AF68" s="212"/>
      <c r="AG68" s="212" t="s">
        <v>187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ht="22.5" outlineLevel="1" x14ac:dyDescent="0.2">
      <c r="A69" s="240">
        <v>37</v>
      </c>
      <c r="B69" s="241" t="s">
        <v>521</v>
      </c>
      <c r="C69" s="252" t="s">
        <v>522</v>
      </c>
      <c r="D69" s="242" t="s">
        <v>217</v>
      </c>
      <c r="E69" s="243">
        <v>84.8</v>
      </c>
      <c r="F69" s="244">
        <v>2625</v>
      </c>
      <c r="G69" s="245">
        <f>ROUND(E69*F69,2)</f>
        <v>222600</v>
      </c>
      <c r="H69" s="244">
        <v>0</v>
      </c>
      <c r="I69" s="245">
        <f>ROUND(E69*H69,2)</f>
        <v>0</v>
      </c>
      <c r="J69" s="244">
        <v>2625</v>
      </c>
      <c r="K69" s="245">
        <f>ROUND(E69*J69,2)</f>
        <v>222600</v>
      </c>
      <c r="L69" s="245">
        <v>12</v>
      </c>
      <c r="M69" s="245">
        <f>G69*(1+L69/100)</f>
        <v>249312.00000000003</v>
      </c>
      <c r="N69" s="243">
        <v>0</v>
      </c>
      <c r="O69" s="243">
        <f>ROUND(E69*N69,2)</f>
        <v>0</v>
      </c>
      <c r="P69" s="243">
        <v>0</v>
      </c>
      <c r="Q69" s="243">
        <f>ROUND(E69*P69,2)</f>
        <v>0</v>
      </c>
      <c r="R69" s="245"/>
      <c r="S69" s="245" t="s">
        <v>200</v>
      </c>
      <c r="T69" s="246" t="s">
        <v>201</v>
      </c>
      <c r="U69" s="222">
        <v>0</v>
      </c>
      <c r="V69" s="222">
        <f>ROUND(E69*U69,2)</f>
        <v>0</v>
      </c>
      <c r="W69" s="222"/>
      <c r="X69" s="222" t="s">
        <v>185</v>
      </c>
      <c r="Y69" s="222" t="s">
        <v>186</v>
      </c>
      <c r="Z69" s="212"/>
      <c r="AA69" s="212"/>
      <c r="AB69" s="212"/>
      <c r="AC69" s="212"/>
      <c r="AD69" s="212"/>
      <c r="AE69" s="212"/>
      <c r="AF69" s="212"/>
      <c r="AG69" s="212" t="s">
        <v>187</v>
      </c>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x14ac:dyDescent="0.2">
      <c r="A70" s="224" t="s">
        <v>178</v>
      </c>
      <c r="B70" s="225" t="s">
        <v>74</v>
      </c>
      <c r="C70" s="249" t="s">
        <v>75</v>
      </c>
      <c r="D70" s="226"/>
      <c r="E70" s="227"/>
      <c r="F70" s="228"/>
      <c r="G70" s="228">
        <f>SUMIF(AG71:AG79,"&lt;&gt;NOR",G71:G79)</f>
        <v>3478568.3200000003</v>
      </c>
      <c r="H70" s="228"/>
      <c r="I70" s="228">
        <f>SUM(I71:I79)</f>
        <v>1594102.9700000002</v>
      </c>
      <c r="J70" s="228"/>
      <c r="K70" s="228">
        <f>SUM(K71:K79)</f>
        <v>1884465.34</v>
      </c>
      <c r="L70" s="228"/>
      <c r="M70" s="228">
        <f>SUM(M71:M79)</f>
        <v>3895996.5183999999</v>
      </c>
      <c r="N70" s="227"/>
      <c r="O70" s="227">
        <f>SUM(O71:O79)</f>
        <v>68.84</v>
      </c>
      <c r="P70" s="227"/>
      <c r="Q70" s="227">
        <f>SUM(Q71:Q79)</f>
        <v>0</v>
      </c>
      <c r="R70" s="228"/>
      <c r="S70" s="228"/>
      <c r="T70" s="229"/>
      <c r="U70" s="223"/>
      <c r="V70" s="223">
        <f>SUM(V71:V79)</f>
        <v>2717.12</v>
      </c>
      <c r="W70" s="223"/>
      <c r="X70" s="223"/>
      <c r="Y70" s="223"/>
      <c r="AG70" t="s">
        <v>179</v>
      </c>
    </row>
    <row r="71" spans="1:60" ht="22.5" outlineLevel="1" x14ac:dyDescent="0.2">
      <c r="A71" s="231">
        <v>38</v>
      </c>
      <c r="B71" s="232" t="s">
        <v>523</v>
      </c>
      <c r="C71" s="250" t="s">
        <v>524</v>
      </c>
      <c r="D71" s="233" t="s">
        <v>217</v>
      </c>
      <c r="E71" s="234">
        <v>379.33</v>
      </c>
      <c r="F71" s="235">
        <v>1469</v>
      </c>
      <c r="G71" s="236">
        <f>ROUND(E71*F71,2)</f>
        <v>557235.77</v>
      </c>
      <c r="H71" s="235">
        <v>0</v>
      </c>
      <c r="I71" s="236">
        <f>ROUND(E71*H71,2)</f>
        <v>0</v>
      </c>
      <c r="J71" s="235">
        <v>1469</v>
      </c>
      <c r="K71" s="236">
        <f>ROUND(E71*J71,2)</f>
        <v>557235.77</v>
      </c>
      <c r="L71" s="236">
        <v>12</v>
      </c>
      <c r="M71" s="236">
        <f>G71*(1+L71/100)</f>
        <v>624104.06240000005</v>
      </c>
      <c r="N71" s="234">
        <v>4.8099999999999997E-2</v>
      </c>
      <c r="O71" s="234">
        <f>ROUND(E71*N71,2)</f>
        <v>18.25</v>
      </c>
      <c r="P71" s="234">
        <v>0</v>
      </c>
      <c r="Q71" s="234">
        <f>ROUND(E71*P71,2)</f>
        <v>0</v>
      </c>
      <c r="R71" s="236"/>
      <c r="S71" s="236" t="s">
        <v>200</v>
      </c>
      <c r="T71" s="237" t="s">
        <v>201</v>
      </c>
      <c r="U71" s="222">
        <v>1.29</v>
      </c>
      <c r="V71" s="222">
        <f>ROUND(E71*U71,2)</f>
        <v>489.34</v>
      </c>
      <c r="W71" s="222"/>
      <c r="X71" s="222" t="s">
        <v>185</v>
      </c>
      <c r="Y71" s="222" t="s">
        <v>186</v>
      </c>
      <c r="Z71" s="212"/>
      <c r="AA71" s="212"/>
      <c r="AB71" s="212"/>
      <c r="AC71" s="212"/>
      <c r="AD71" s="212"/>
      <c r="AE71" s="212"/>
      <c r="AF71" s="212"/>
      <c r="AG71" s="212" t="s">
        <v>187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2" x14ac:dyDescent="0.2">
      <c r="A72" s="219"/>
      <c r="B72" s="220"/>
      <c r="C72" s="253" t="s">
        <v>525</v>
      </c>
      <c r="D72" s="247"/>
      <c r="E72" s="247"/>
      <c r="F72" s="247"/>
      <c r="G72" s="247"/>
      <c r="H72" s="222"/>
      <c r="I72" s="222"/>
      <c r="J72" s="222"/>
      <c r="K72" s="222"/>
      <c r="L72" s="222"/>
      <c r="M72" s="222"/>
      <c r="N72" s="221"/>
      <c r="O72" s="221"/>
      <c r="P72" s="221"/>
      <c r="Q72" s="221"/>
      <c r="R72" s="222"/>
      <c r="S72" s="222"/>
      <c r="T72" s="222"/>
      <c r="U72" s="222"/>
      <c r="V72" s="222"/>
      <c r="W72" s="222"/>
      <c r="X72" s="222"/>
      <c r="Y72" s="222"/>
      <c r="Z72" s="212"/>
      <c r="AA72" s="212"/>
      <c r="AB72" s="212"/>
      <c r="AC72" s="212"/>
      <c r="AD72" s="212"/>
      <c r="AE72" s="212"/>
      <c r="AF72" s="212"/>
      <c r="AG72" s="212" t="s">
        <v>227</v>
      </c>
      <c r="AH72" s="212"/>
      <c r="AI72" s="212"/>
      <c r="AJ72" s="212"/>
      <c r="AK72" s="212"/>
      <c r="AL72" s="212"/>
      <c r="AM72" s="212"/>
      <c r="AN72" s="212"/>
      <c r="AO72" s="212"/>
      <c r="AP72" s="212"/>
      <c r="AQ72" s="212"/>
      <c r="AR72" s="212"/>
      <c r="AS72" s="212"/>
      <c r="AT72" s="212"/>
      <c r="AU72" s="212"/>
      <c r="AV72" s="212"/>
      <c r="AW72" s="212"/>
      <c r="AX72" s="212"/>
      <c r="AY72" s="212"/>
      <c r="AZ72" s="212"/>
      <c r="BA72" s="238" t="str">
        <f>C72</f>
        <v>Včetně veškerého příslušenství, kotevního a spojovacího materiálu, konstrukcí pro zavěšení těžkých břemen, broušení a tmelení.</v>
      </c>
      <c r="BB72" s="212"/>
      <c r="BC72" s="212"/>
      <c r="BD72" s="212"/>
      <c r="BE72" s="212"/>
      <c r="BF72" s="212"/>
      <c r="BG72" s="212"/>
      <c r="BH72" s="212"/>
    </row>
    <row r="73" spans="1:60" outlineLevel="3" x14ac:dyDescent="0.2">
      <c r="A73" s="219"/>
      <c r="B73" s="220"/>
      <c r="C73" s="254" t="s">
        <v>526</v>
      </c>
      <c r="D73" s="248"/>
      <c r="E73" s="248"/>
      <c r="F73" s="248"/>
      <c r="G73" s="248"/>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227</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3" x14ac:dyDescent="0.2">
      <c r="A74" s="219"/>
      <c r="B74" s="220"/>
      <c r="C74" s="254" t="s">
        <v>527</v>
      </c>
      <c r="D74" s="248"/>
      <c r="E74" s="248"/>
      <c r="F74" s="248"/>
      <c r="G74" s="248"/>
      <c r="H74" s="222"/>
      <c r="I74" s="222"/>
      <c r="J74" s="222"/>
      <c r="K74" s="222"/>
      <c r="L74" s="222"/>
      <c r="M74" s="222"/>
      <c r="N74" s="221"/>
      <c r="O74" s="221"/>
      <c r="P74" s="221"/>
      <c r="Q74" s="221"/>
      <c r="R74" s="222"/>
      <c r="S74" s="222"/>
      <c r="T74" s="222"/>
      <c r="U74" s="222"/>
      <c r="V74" s="222"/>
      <c r="W74" s="222"/>
      <c r="X74" s="222"/>
      <c r="Y74" s="222"/>
      <c r="Z74" s="212"/>
      <c r="AA74" s="212"/>
      <c r="AB74" s="212"/>
      <c r="AC74" s="212"/>
      <c r="AD74" s="212"/>
      <c r="AE74" s="212"/>
      <c r="AF74" s="212"/>
      <c r="AG74" s="212" t="s">
        <v>227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33.75" outlineLevel="1" x14ac:dyDescent="0.2">
      <c r="A75" s="231">
        <v>39</v>
      </c>
      <c r="B75" s="232" t="s">
        <v>528</v>
      </c>
      <c r="C75" s="250" t="s">
        <v>529</v>
      </c>
      <c r="D75" s="233" t="s">
        <v>217</v>
      </c>
      <c r="E75" s="234">
        <v>1015.85</v>
      </c>
      <c r="F75" s="235">
        <v>1541</v>
      </c>
      <c r="G75" s="236">
        <f>ROUND(E75*F75,2)</f>
        <v>1565424.85</v>
      </c>
      <c r="H75" s="235">
        <v>801.88</v>
      </c>
      <c r="I75" s="236">
        <f>ROUND(E75*H75,2)</f>
        <v>814589.8</v>
      </c>
      <c r="J75" s="235">
        <v>739.12</v>
      </c>
      <c r="K75" s="236">
        <f>ROUND(E75*J75,2)</f>
        <v>750835.05</v>
      </c>
      <c r="L75" s="236">
        <v>12</v>
      </c>
      <c r="M75" s="236">
        <f>G75*(1+L75/100)</f>
        <v>1753275.8320000002</v>
      </c>
      <c r="N75" s="234">
        <v>2.895E-2</v>
      </c>
      <c r="O75" s="234">
        <f>ROUND(E75*N75,2)</f>
        <v>29.41</v>
      </c>
      <c r="P75" s="234">
        <v>0</v>
      </c>
      <c r="Q75" s="234">
        <f>ROUND(E75*P75,2)</f>
        <v>0</v>
      </c>
      <c r="R75" s="236" t="s">
        <v>218</v>
      </c>
      <c r="S75" s="236" t="s">
        <v>184</v>
      </c>
      <c r="T75" s="237" t="s">
        <v>184</v>
      </c>
      <c r="U75" s="222">
        <v>1.25</v>
      </c>
      <c r="V75" s="222">
        <f>ROUND(E75*U75,2)</f>
        <v>1269.81</v>
      </c>
      <c r="W75" s="222"/>
      <c r="X75" s="222" t="s">
        <v>185</v>
      </c>
      <c r="Y75" s="222" t="s">
        <v>186</v>
      </c>
      <c r="Z75" s="212"/>
      <c r="AA75" s="212"/>
      <c r="AB75" s="212"/>
      <c r="AC75" s="212"/>
      <c r="AD75" s="212"/>
      <c r="AE75" s="212"/>
      <c r="AF75" s="212"/>
      <c r="AG75" s="212" t="s">
        <v>187</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ht="22.5" outlineLevel="2" x14ac:dyDescent="0.2">
      <c r="A76" s="219"/>
      <c r="B76" s="220"/>
      <c r="C76" s="251" t="s">
        <v>530</v>
      </c>
      <c r="D76" s="239"/>
      <c r="E76" s="239"/>
      <c r="F76" s="239"/>
      <c r="G76" s="239"/>
      <c r="H76" s="222"/>
      <c r="I76" s="222"/>
      <c r="J76" s="222"/>
      <c r="K76" s="222"/>
      <c r="L76" s="222"/>
      <c r="M76" s="222"/>
      <c r="N76" s="221"/>
      <c r="O76" s="221"/>
      <c r="P76" s="221"/>
      <c r="Q76" s="221"/>
      <c r="R76" s="222"/>
      <c r="S76" s="222"/>
      <c r="T76" s="222"/>
      <c r="U76" s="222"/>
      <c r="V76" s="222"/>
      <c r="W76" s="222"/>
      <c r="X76" s="222"/>
      <c r="Y76" s="222"/>
      <c r="Z76" s="212"/>
      <c r="AA76" s="212"/>
      <c r="AB76" s="212"/>
      <c r="AC76" s="212"/>
      <c r="AD76" s="212"/>
      <c r="AE76" s="212"/>
      <c r="AF76" s="212"/>
      <c r="AG76" s="212" t="s">
        <v>189</v>
      </c>
      <c r="AH76" s="212"/>
      <c r="AI76" s="212"/>
      <c r="AJ76" s="212"/>
      <c r="AK76" s="212"/>
      <c r="AL76" s="212"/>
      <c r="AM76" s="212"/>
      <c r="AN76" s="212"/>
      <c r="AO76" s="212"/>
      <c r="AP76" s="212"/>
      <c r="AQ76" s="212"/>
      <c r="AR76" s="212"/>
      <c r="AS76" s="212"/>
      <c r="AT76" s="212"/>
      <c r="AU76" s="212"/>
      <c r="AV76" s="212"/>
      <c r="AW76" s="212"/>
      <c r="AX76" s="212"/>
      <c r="AY76" s="212"/>
      <c r="AZ76" s="212"/>
      <c r="BA76" s="238" t="str">
        <f>C76</f>
        <v>zřízení nosné konstrukce příčky, vložení tepelné izolace tl. do 5 cm, montáž desek, tmelení spár Q2 a úprava rohů. Včetně dodávek materiálu.</v>
      </c>
      <c r="BB76" s="212"/>
      <c r="BC76" s="212"/>
      <c r="BD76" s="212"/>
      <c r="BE76" s="212"/>
      <c r="BF76" s="212"/>
      <c r="BG76" s="212"/>
      <c r="BH76" s="212"/>
    </row>
    <row r="77" spans="1:60" ht="45" outlineLevel="1" x14ac:dyDescent="0.2">
      <c r="A77" s="231">
        <v>40</v>
      </c>
      <c r="B77" s="232" t="s">
        <v>531</v>
      </c>
      <c r="C77" s="250" t="s">
        <v>532</v>
      </c>
      <c r="D77" s="233" t="s">
        <v>217</v>
      </c>
      <c r="E77" s="234">
        <v>681.57320000000004</v>
      </c>
      <c r="F77" s="235">
        <v>1683</v>
      </c>
      <c r="G77" s="236">
        <f>ROUND(E77*F77,2)</f>
        <v>1147087.7</v>
      </c>
      <c r="H77" s="235">
        <v>943.88</v>
      </c>
      <c r="I77" s="236">
        <f>ROUND(E77*H77,2)</f>
        <v>643323.31000000006</v>
      </c>
      <c r="J77" s="235">
        <v>739.12</v>
      </c>
      <c r="K77" s="236">
        <f>ROUND(E77*J77,2)</f>
        <v>503764.38</v>
      </c>
      <c r="L77" s="236">
        <v>12</v>
      </c>
      <c r="M77" s="236">
        <f>G77*(1+L77/100)</f>
        <v>1284738.2240000002</v>
      </c>
      <c r="N77" s="234">
        <v>2.895E-2</v>
      </c>
      <c r="O77" s="234">
        <f>ROUND(E77*N77,2)</f>
        <v>19.73</v>
      </c>
      <c r="P77" s="234">
        <v>0</v>
      </c>
      <c r="Q77" s="234">
        <f>ROUND(E77*P77,2)</f>
        <v>0</v>
      </c>
      <c r="R77" s="236" t="s">
        <v>218</v>
      </c>
      <c r="S77" s="236" t="s">
        <v>184</v>
      </c>
      <c r="T77" s="237" t="s">
        <v>184</v>
      </c>
      <c r="U77" s="222">
        <v>1.25</v>
      </c>
      <c r="V77" s="222">
        <f>ROUND(E77*U77,2)</f>
        <v>851.97</v>
      </c>
      <c r="W77" s="222"/>
      <c r="X77" s="222" t="s">
        <v>185</v>
      </c>
      <c r="Y77" s="222" t="s">
        <v>186</v>
      </c>
      <c r="Z77" s="212"/>
      <c r="AA77" s="212"/>
      <c r="AB77" s="212"/>
      <c r="AC77" s="212"/>
      <c r="AD77" s="212"/>
      <c r="AE77" s="212"/>
      <c r="AF77" s="212"/>
      <c r="AG77" s="212" t="s">
        <v>187</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ht="22.5" outlineLevel="2" x14ac:dyDescent="0.2">
      <c r="A78" s="219"/>
      <c r="B78" s="220"/>
      <c r="C78" s="251" t="s">
        <v>530</v>
      </c>
      <c r="D78" s="239"/>
      <c r="E78" s="239"/>
      <c r="F78" s="239"/>
      <c r="G78" s="239"/>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189</v>
      </c>
      <c r="AH78" s="212"/>
      <c r="AI78" s="212"/>
      <c r="AJ78" s="212"/>
      <c r="AK78" s="212"/>
      <c r="AL78" s="212"/>
      <c r="AM78" s="212"/>
      <c r="AN78" s="212"/>
      <c r="AO78" s="212"/>
      <c r="AP78" s="212"/>
      <c r="AQ78" s="212"/>
      <c r="AR78" s="212"/>
      <c r="AS78" s="212"/>
      <c r="AT78" s="212"/>
      <c r="AU78" s="212"/>
      <c r="AV78" s="212"/>
      <c r="AW78" s="212"/>
      <c r="AX78" s="212"/>
      <c r="AY78" s="212"/>
      <c r="AZ78" s="212"/>
      <c r="BA78" s="238" t="str">
        <f>C78</f>
        <v>zřízení nosné konstrukce příčky, vložení tepelné izolace tl. do 5 cm, montáž desek, tmelení spár Q2 a úprava rohů. Včetně dodávek materiálu.</v>
      </c>
      <c r="BB78" s="212"/>
      <c r="BC78" s="212"/>
      <c r="BD78" s="212"/>
      <c r="BE78" s="212"/>
      <c r="BF78" s="212"/>
      <c r="BG78" s="212"/>
      <c r="BH78" s="212"/>
    </row>
    <row r="79" spans="1:60" ht="33.75" outlineLevel="1" x14ac:dyDescent="0.2">
      <c r="A79" s="240">
        <v>41</v>
      </c>
      <c r="B79" s="241" t="s">
        <v>533</v>
      </c>
      <c r="C79" s="252" t="s">
        <v>534</v>
      </c>
      <c r="D79" s="242" t="s">
        <v>317</v>
      </c>
      <c r="E79" s="243">
        <v>106</v>
      </c>
      <c r="F79" s="244">
        <v>1970</v>
      </c>
      <c r="G79" s="245">
        <f>ROUND(E79*F79,2)</f>
        <v>208820</v>
      </c>
      <c r="H79" s="244">
        <v>1284.81</v>
      </c>
      <c r="I79" s="245">
        <f>ROUND(E79*H79,2)</f>
        <v>136189.85999999999</v>
      </c>
      <c r="J79" s="244">
        <v>685.19</v>
      </c>
      <c r="K79" s="245">
        <f>ROUND(E79*J79,2)</f>
        <v>72630.14</v>
      </c>
      <c r="L79" s="245">
        <v>12</v>
      </c>
      <c r="M79" s="245">
        <f>G79*(1+L79/100)</f>
        <v>233878.40000000002</v>
      </c>
      <c r="N79" s="243">
        <v>1.37E-2</v>
      </c>
      <c r="O79" s="243">
        <f>ROUND(E79*N79,2)</f>
        <v>1.45</v>
      </c>
      <c r="P79" s="243">
        <v>0</v>
      </c>
      <c r="Q79" s="243">
        <f>ROUND(E79*P79,2)</f>
        <v>0</v>
      </c>
      <c r="R79" s="245" t="s">
        <v>218</v>
      </c>
      <c r="S79" s="245" t="s">
        <v>184</v>
      </c>
      <c r="T79" s="246" t="s">
        <v>184</v>
      </c>
      <c r="U79" s="222">
        <v>1</v>
      </c>
      <c r="V79" s="222">
        <f>ROUND(E79*U79,2)</f>
        <v>106</v>
      </c>
      <c r="W79" s="222"/>
      <c r="X79" s="222" t="s">
        <v>185</v>
      </c>
      <c r="Y79" s="222" t="s">
        <v>186</v>
      </c>
      <c r="Z79" s="212"/>
      <c r="AA79" s="212"/>
      <c r="AB79" s="212"/>
      <c r="AC79" s="212"/>
      <c r="AD79" s="212"/>
      <c r="AE79" s="212"/>
      <c r="AF79" s="212"/>
      <c r="AG79" s="212" t="s">
        <v>187</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x14ac:dyDescent="0.2">
      <c r="A80" s="224" t="s">
        <v>178</v>
      </c>
      <c r="B80" s="225" t="s">
        <v>76</v>
      </c>
      <c r="C80" s="249" t="s">
        <v>77</v>
      </c>
      <c r="D80" s="226"/>
      <c r="E80" s="227"/>
      <c r="F80" s="228"/>
      <c r="G80" s="228">
        <f>SUMIF(AG81:AG101,"&lt;&gt;NOR",G81:G101)</f>
        <v>1569807.8500000003</v>
      </c>
      <c r="H80" s="228"/>
      <c r="I80" s="228">
        <f>SUM(I81:I101)</f>
        <v>1134435.6299999999</v>
      </c>
      <c r="J80" s="228"/>
      <c r="K80" s="228">
        <f>SUM(K81:K101)</f>
        <v>435372.22</v>
      </c>
      <c r="L80" s="228"/>
      <c r="M80" s="228">
        <f>SUM(M81:M101)</f>
        <v>1758184.7920000004</v>
      </c>
      <c r="N80" s="227"/>
      <c r="O80" s="227">
        <f>SUM(O81:O101)</f>
        <v>57.510000000000005</v>
      </c>
      <c r="P80" s="227"/>
      <c r="Q80" s="227">
        <f>SUM(Q81:Q101)</f>
        <v>0</v>
      </c>
      <c r="R80" s="228"/>
      <c r="S80" s="228"/>
      <c r="T80" s="229"/>
      <c r="U80" s="223"/>
      <c r="V80" s="223">
        <f>SUM(V81:V101)</f>
        <v>282.33999999999997</v>
      </c>
      <c r="W80" s="223"/>
      <c r="X80" s="223"/>
      <c r="Y80" s="223"/>
      <c r="AG80" t="s">
        <v>179</v>
      </c>
    </row>
    <row r="81" spans="1:60" ht="22.5" outlineLevel="1" x14ac:dyDescent="0.2">
      <c r="A81" s="231">
        <v>42</v>
      </c>
      <c r="B81" s="232" t="s">
        <v>535</v>
      </c>
      <c r="C81" s="250" t="s">
        <v>536</v>
      </c>
      <c r="D81" s="233" t="s">
        <v>211</v>
      </c>
      <c r="E81" s="234">
        <v>10.405900000000001</v>
      </c>
      <c r="F81" s="235">
        <v>13030</v>
      </c>
      <c r="G81" s="236">
        <f>ROUND(E81*F81,2)</f>
        <v>135588.88</v>
      </c>
      <c r="H81" s="235">
        <v>29.4</v>
      </c>
      <c r="I81" s="236">
        <f>ROUND(E81*H81,2)</f>
        <v>305.93</v>
      </c>
      <c r="J81" s="235">
        <v>13000.6</v>
      </c>
      <c r="K81" s="236">
        <f>ROUND(E81*J81,2)</f>
        <v>135282.94</v>
      </c>
      <c r="L81" s="236">
        <v>12</v>
      </c>
      <c r="M81" s="236">
        <f>G81*(1+L81/100)</f>
        <v>151859.54560000001</v>
      </c>
      <c r="N81" s="234">
        <v>1.6629999999999999E-2</v>
      </c>
      <c r="O81" s="234">
        <f>ROUND(E81*N81,2)</f>
        <v>0.17</v>
      </c>
      <c r="P81" s="234">
        <v>0</v>
      </c>
      <c r="Q81" s="234">
        <f>ROUND(E81*P81,2)</f>
        <v>0</v>
      </c>
      <c r="R81" s="236" t="s">
        <v>218</v>
      </c>
      <c r="S81" s="236" t="s">
        <v>184</v>
      </c>
      <c r="T81" s="237" t="s">
        <v>184</v>
      </c>
      <c r="U81" s="222">
        <v>16.579999999999998</v>
      </c>
      <c r="V81" s="222">
        <f>ROUND(E81*U81,2)</f>
        <v>172.53</v>
      </c>
      <c r="W81" s="222"/>
      <c r="X81" s="222" t="s">
        <v>185</v>
      </c>
      <c r="Y81" s="222" t="s">
        <v>186</v>
      </c>
      <c r="Z81" s="212"/>
      <c r="AA81" s="212"/>
      <c r="AB81" s="212"/>
      <c r="AC81" s="212"/>
      <c r="AD81" s="212"/>
      <c r="AE81" s="212"/>
      <c r="AF81" s="212"/>
      <c r="AG81" s="212" t="s">
        <v>187</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2" x14ac:dyDescent="0.2">
      <c r="A82" s="219"/>
      <c r="B82" s="220"/>
      <c r="C82" s="251" t="s">
        <v>537</v>
      </c>
      <c r="D82" s="239"/>
      <c r="E82" s="239"/>
      <c r="F82" s="239"/>
      <c r="G82" s="239"/>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189</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2.5" outlineLevel="1" x14ac:dyDescent="0.2">
      <c r="A83" s="240">
        <v>43</v>
      </c>
      <c r="B83" s="241" t="s">
        <v>538</v>
      </c>
      <c r="C83" s="252" t="s">
        <v>539</v>
      </c>
      <c r="D83" s="242" t="s">
        <v>211</v>
      </c>
      <c r="E83" s="243">
        <v>10.13012</v>
      </c>
      <c r="F83" s="244">
        <v>33080</v>
      </c>
      <c r="G83" s="245">
        <f>ROUND(E83*F83,2)</f>
        <v>335104.37</v>
      </c>
      <c r="H83" s="244">
        <v>33080</v>
      </c>
      <c r="I83" s="245">
        <f>ROUND(E83*H83,2)</f>
        <v>335104.37</v>
      </c>
      <c r="J83" s="244">
        <v>0</v>
      </c>
      <c r="K83" s="245">
        <f>ROUND(E83*J83,2)</f>
        <v>0</v>
      </c>
      <c r="L83" s="245">
        <v>12</v>
      </c>
      <c r="M83" s="245">
        <f>G83*(1+L83/100)</f>
        <v>375316.89440000005</v>
      </c>
      <c r="N83" s="243">
        <v>1</v>
      </c>
      <c r="O83" s="243">
        <f>ROUND(E83*N83,2)</f>
        <v>10.130000000000001</v>
      </c>
      <c r="P83" s="243">
        <v>0</v>
      </c>
      <c r="Q83" s="243">
        <f>ROUND(E83*P83,2)</f>
        <v>0</v>
      </c>
      <c r="R83" s="245" t="s">
        <v>440</v>
      </c>
      <c r="S83" s="245" t="s">
        <v>184</v>
      </c>
      <c r="T83" s="246" t="s">
        <v>184</v>
      </c>
      <c r="U83" s="222">
        <v>0</v>
      </c>
      <c r="V83" s="222">
        <f>ROUND(E83*U83,2)</f>
        <v>0</v>
      </c>
      <c r="W83" s="222"/>
      <c r="X83" s="222" t="s">
        <v>441</v>
      </c>
      <c r="Y83" s="222" t="s">
        <v>186</v>
      </c>
      <c r="Z83" s="212"/>
      <c r="AA83" s="212"/>
      <c r="AB83" s="212"/>
      <c r="AC83" s="212"/>
      <c r="AD83" s="212"/>
      <c r="AE83" s="212"/>
      <c r="AF83" s="212"/>
      <c r="AG83" s="212" t="s">
        <v>442</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22.5" outlineLevel="1" x14ac:dyDescent="0.2">
      <c r="A84" s="240">
        <v>44</v>
      </c>
      <c r="B84" s="241" t="s">
        <v>540</v>
      </c>
      <c r="C84" s="252" t="s">
        <v>541</v>
      </c>
      <c r="D84" s="242" t="s">
        <v>211</v>
      </c>
      <c r="E84" s="243">
        <v>0.97987999999999997</v>
      </c>
      <c r="F84" s="244">
        <v>37690</v>
      </c>
      <c r="G84" s="245">
        <f>ROUND(E84*F84,2)</f>
        <v>36931.68</v>
      </c>
      <c r="H84" s="244">
        <v>37690</v>
      </c>
      <c r="I84" s="245">
        <f>ROUND(E84*H84,2)</f>
        <v>36931.68</v>
      </c>
      <c r="J84" s="244">
        <v>0</v>
      </c>
      <c r="K84" s="245">
        <f>ROUND(E84*J84,2)</f>
        <v>0</v>
      </c>
      <c r="L84" s="245">
        <v>12</v>
      </c>
      <c r="M84" s="245">
        <f>G84*(1+L84/100)</f>
        <v>41363.481600000006</v>
      </c>
      <c r="N84" s="243">
        <v>1</v>
      </c>
      <c r="O84" s="243">
        <f>ROUND(E84*N84,2)</f>
        <v>0.98</v>
      </c>
      <c r="P84" s="243">
        <v>0</v>
      </c>
      <c r="Q84" s="243">
        <f>ROUND(E84*P84,2)</f>
        <v>0</v>
      </c>
      <c r="R84" s="245" t="s">
        <v>440</v>
      </c>
      <c r="S84" s="245" t="s">
        <v>184</v>
      </c>
      <c r="T84" s="246" t="s">
        <v>184</v>
      </c>
      <c r="U84" s="222">
        <v>0</v>
      </c>
      <c r="V84" s="222">
        <f>ROUND(E84*U84,2)</f>
        <v>0</v>
      </c>
      <c r="W84" s="222"/>
      <c r="X84" s="222" t="s">
        <v>441</v>
      </c>
      <c r="Y84" s="222" t="s">
        <v>186</v>
      </c>
      <c r="Z84" s="212"/>
      <c r="AA84" s="212"/>
      <c r="AB84" s="212"/>
      <c r="AC84" s="212"/>
      <c r="AD84" s="212"/>
      <c r="AE84" s="212"/>
      <c r="AF84" s="212"/>
      <c r="AG84" s="212" t="s">
        <v>442</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ht="22.5" outlineLevel="1" x14ac:dyDescent="0.2">
      <c r="A85" s="240">
        <v>45</v>
      </c>
      <c r="B85" s="241" t="s">
        <v>542</v>
      </c>
      <c r="C85" s="252" t="s">
        <v>543</v>
      </c>
      <c r="D85" s="242" t="s">
        <v>211</v>
      </c>
      <c r="E85" s="243">
        <v>0.33649000000000001</v>
      </c>
      <c r="F85" s="244">
        <v>32620</v>
      </c>
      <c r="G85" s="245">
        <f>ROUND(E85*F85,2)</f>
        <v>10976.3</v>
      </c>
      <c r="H85" s="244">
        <v>32620</v>
      </c>
      <c r="I85" s="245">
        <f>ROUND(E85*H85,2)</f>
        <v>10976.3</v>
      </c>
      <c r="J85" s="244">
        <v>0</v>
      </c>
      <c r="K85" s="245">
        <f>ROUND(E85*J85,2)</f>
        <v>0</v>
      </c>
      <c r="L85" s="245">
        <v>12</v>
      </c>
      <c r="M85" s="245">
        <f>G85*(1+L85/100)</f>
        <v>12293.456</v>
      </c>
      <c r="N85" s="243">
        <v>1</v>
      </c>
      <c r="O85" s="243">
        <f>ROUND(E85*N85,2)</f>
        <v>0.34</v>
      </c>
      <c r="P85" s="243">
        <v>0</v>
      </c>
      <c r="Q85" s="243">
        <f>ROUND(E85*P85,2)</f>
        <v>0</v>
      </c>
      <c r="R85" s="245" t="s">
        <v>440</v>
      </c>
      <c r="S85" s="245" t="s">
        <v>184</v>
      </c>
      <c r="T85" s="246" t="s">
        <v>184</v>
      </c>
      <c r="U85" s="222">
        <v>0</v>
      </c>
      <c r="V85" s="222">
        <f>ROUND(E85*U85,2)</f>
        <v>0</v>
      </c>
      <c r="W85" s="222"/>
      <c r="X85" s="222" t="s">
        <v>441</v>
      </c>
      <c r="Y85" s="222" t="s">
        <v>186</v>
      </c>
      <c r="Z85" s="212"/>
      <c r="AA85" s="212"/>
      <c r="AB85" s="212"/>
      <c r="AC85" s="212"/>
      <c r="AD85" s="212"/>
      <c r="AE85" s="212"/>
      <c r="AF85" s="212"/>
      <c r="AG85" s="212" t="s">
        <v>442</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31">
        <v>46</v>
      </c>
      <c r="B86" s="232" t="s">
        <v>544</v>
      </c>
      <c r="C86" s="250" t="s">
        <v>545</v>
      </c>
      <c r="D86" s="233" t="s">
        <v>211</v>
      </c>
      <c r="E86" s="234">
        <v>2.4996399999999999</v>
      </c>
      <c r="F86" s="235">
        <v>14220</v>
      </c>
      <c r="G86" s="236">
        <f>ROUND(E86*F86,2)</f>
        <v>35544.879999999997</v>
      </c>
      <c r="H86" s="235">
        <v>33.6</v>
      </c>
      <c r="I86" s="236">
        <f>ROUND(E86*H86,2)</f>
        <v>83.99</v>
      </c>
      <c r="J86" s="235">
        <v>14186.4</v>
      </c>
      <c r="K86" s="236">
        <f>ROUND(E86*J86,2)</f>
        <v>35460.89</v>
      </c>
      <c r="L86" s="236">
        <v>12</v>
      </c>
      <c r="M86" s="236">
        <f>G86*(1+L86/100)</f>
        <v>39810.265599999999</v>
      </c>
      <c r="N86" s="234">
        <v>1.9009999999999999E-2</v>
      </c>
      <c r="O86" s="234">
        <f>ROUND(E86*N86,2)</f>
        <v>0.05</v>
      </c>
      <c r="P86" s="234">
        <v>0</v>
      </c>
      <c r="Q86" s="234">
        <f>ROUND(E86*P86,2)</f>
        <v>0</v>
      </c>
      <c r="R86" s="236" t="s">
        <v>218</v>
      </c>
      <c r="S86" s="236" t="s">
        <v>184</v>
      </c>
      <c r="T86" s="237" t="s">
        <v>184</v>
      </c>
      <c r="U86" s="222">
        <v>18.18</v>
      </c>
      <c r="V86" s="222">
        <f>ROUND(E86*U86,2)</f>
        <v>45.44</v>
      </c>
      <c r="W86" s="222"/>
      <c r="X86" s="222" t="s">
        <v>185</v>
      </c>
      <c r="Y86" s="222" t="s">
        <v>186</v>
      </c>
      <c r="Z86" s="212"/>
      <c r="AA86" s="212"/>
      <c r="AB86" s="212"/>
      <c r="AC86" s="212"/>
      <c r="AD86" s="212"/>
      <c r="AE86" s="212"/>
      <c r="AF86" s="212"/>
      <c r="AG86" s="212" t="s">
        <v>187</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2" x14ac:dyDescent="0.2">
      <c r="A87" s="219"/>
      <c r="B87" s="220"/>
      <c r="C87" s="251" t="s">
        <v>537</v>
      </c>
      <c r="D87" s="239"/>
      <c r="E87" s="239"/>
      <c r="F87" s="239"/>
      <c r="G87" s="239"/>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189</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ht="22.5" outlineLevel="1" x14ac:dyDescent="0.2">
      <c r="A88" s="240">
        <v>47</v>
      </c>
      <c r="B88" s="241" t="s">
        <v>546</v>
      </c>
      <c r="C88" s="252" t="s">
        <v>547</v>
      </c>
      <c r="D88" s="242" t="s">
        <v>211</v>
      </c>
      <c r="E88" s="243">
        <v>2.7496</v>
      </c>
      <c r="F88" s="244">
        <v>32620</v>
      </c>
      <c r="G88" s="245">
        <f>ROUND(E88*F88,2)</f>
        <v>89691.95</v>
      </c>
      <c r="H88" s="244">
        <v>32620</v>
      </c>
      <c r="I88" s="245">
        <f>ROUND(E88*H88,2)</f>
        <v>89691.95</v>
      </c>
      <c r="J88" s="244">
        <v>0</v>
      </c>
      <c r="K88" s="245">
        <f>ROUND(E88*J88,2)</f>
        <v>0</v>
      </c>
      <c r="L88" s="245">
        <v>12</v>
      </c>
      <c r="M88" s="245">
        <f>G88*(1+L88/100)</f>
        <v>100454.98400000001</v>
      </c>
      <c r="N88" s="243">
        <v>1</v>
      </c>
      <c r="O88" s="243">
        <f>ROUND(E88*N88,2)</f>
        <v>2.75</v>
      </c>
      <c r="P88" s="243">
        <v>0</v>
      </c>
      <c r="Q88" s="243">
        <f>ROUND(E88*P88,2)</f>
        <v>0</v>
      </c>
      <c r="R88" s="245" t="s">
        <v>440</v>
      </c>
      <c r="S88" s="245" t="s">
        <v>184</v>
      </c>
      <c r="T88" s="246" t="s">
        <v>184</v>
      </c>
      <c r="U88" s="222">
        <v>0</v>
      </c>
      <c r="V88" s="222">
        <f>ROUND(E88*U88,2)</f>
        <v>0</v>
      </c>
      <c r="W88" s="222"/>
      <c r="X88" s="222" t="s">
        <v>441</v>
      </c>
      <c r="Y88" s="222" t="s">
        <v>186</v>
      </c>
      <c r="Z88" s="212"/>
      <c r="AA88" s="212"/>
      <c r="AB88" s="212"/>
      <c r="AC88" s="212"/>
      <c r="AD88" s="212"/>
      <c r="AE88" s="212"/>
      <c r="AF88" s="212"/>
      <c r="AG88" s="212" t="s">
        <v>442</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31">
        <v>48</v>
      </c>
      <c r="B89" s="232" t="s">
        <v>548</v>
      </c>
      <c r="C89" s="250" t="s">
        <v>549</v>
      </c>
      <c r="D89" s="233" t="s">
        <v>550</v>
      </c>
      <c r="E89" s="234">
        <v>33.6</v>
      </c>
      <c r="F89" s="235">
        <v>18910</v>
      </c>
      <c r="G89" s="236">
        <f>ROUND(E89*F89,2)</f>
        <v>635376</v>
      </c>
      <c r="H89" s="235">
        <v>14467.07</v>
      </c>
      <c r="I89" s="236">
        <f>ROUND(E89*H89,2)</f>
        <v>486093.55</v>
      </c>
      <c r="J89" s="235">
        <v>4442.93</v>
      </c>
      <c r="K89" s="236">
        <f>ROUND(E89*J89,2)</f>
        <v>149282.45000000001</v>
      </c>
      <c r="L89" s="236">
        <v>12</v>
      </c>
      <c r="M89" s="236">
        <f>G89*(1+L89/100)</f>
        <v>711621.12000000011</v>
      </c>
      <c r="N89" s="234">
        <v>0.13963999999999999</v>
      </c>
      <c r="O89" s="234">
        <f>ROUND(E89*N89,2)</f>
        <v>4.6900000000000004</v>
      </c>
      <c r="P89" s="234">
        <v>0</v>
      </c>
      <c r="Q89" s="234">
        <f>ROUND(E89*P89,2)</f>
        <v>0</v>
      </c>
      <c r="R89" s="236" t="s">
        <v>454</v>
      </c>
      <c r="S89" s="236" t="s">
        <v>184</v>
      </c>
      <c r="T89" s="237" t="s">
        <v>184</v>
      </c>
      <c r="U89" s="222">
        <v>0</v>
      </c>
      <c r="V89" s="222">
        <f>ROUND(E89*U89,2)</f>
        <v>0</v>
      </c>
      <c r="W89" s="222"/>
      <c r="X89" s="222" t="s">
        <v>445</v>
      </c>
      <c r="Y89" s="222" t="s">
        <v>186</v>
      </c>
      <c r="Z89" s="212"/>
      <c r="AA89" s="212"/>
      <c r="AB89" s="212"/>
      <c r="AC89" s="212"/>
      <c r="AD89" s="212"/>
      <c r="AE89" s="212"/>
      <c r="AF89" s="212"/>
      <c r="AG89" s="212" t="s">
        <v>446</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22.5" outlineLevel="2" x14ac:dyDescent="0.2">
      <c r="A90" s="219"/>
      <c r="B90" s="220"/>
      <c r="C90" s="253" t="s">
        <v>551</v>
      </c>
      <c r="D90" s="247"/>
      <c r="E90" s="247"/>
      <c r="F90" s="247"/>
      <c r="G90" s="247"/>
      <c r="H90" s="222"/>
      <c r="I90" s="222"/>
      <c r="J90" s="222"/>
      <c r="K90" s="222"/>
      <c r="L90" s="222"/>
      <c r="M90" s="222"/>
      <c r="N90" s="221"/>
      <c r="O90" s="221"/>
      <c r="P90" s="221"/>
      <c r="Q90" s="221"/>
      <c r="R90" s="222"/>
      <c r="S90" s="222"/>
      <c r="T90" s="222"/>
      <c r="U90" s="222"/>
      <c r="V90" s="222"/>
      <c r="W90" s="222"/>
      <c r="X90" s="222"/>
      <c r="Y90" s="222"/>
      <c r="Z90" s="212"/>
      <c r="AA90" s="212"/>
      <c r="AB90" s="212"/>
      <c r="AC90" s="212"/>
      <c r="AD90" s="212"/>
      <c r="AE90" s="212"/>
      <c r="AF90" s="212"/>
      <c r="AG90" s="212" t="s">
        <v>227</v>
      </c>
      <c r="AH90" s="212"/>
      <c r="AI90" s="212"/>
      <c r="AJ90" s="212"/>
      <c r="AK90" s="212"/>
      <c r="AL90" s="212"/>
      <c r="AM90" s="212"/>
      <c r="AN90" s="212"/>
      <c r="AO90" s="212"/>
      <c r="AP90" s="212"/>
      <c r="AQ90" s="212"/>
      <c r="AR90" s="212"/>
      <c r="AS90" s="212"/>
      <c r="AT90" s="212"/>
      <c r="AU90" s="212"/>
      <c r="AV90" s="212"/>
      <c r="AW90" s="212"/>
      <c r="AX90" s="212"/>
      <c r="AY90" s="212"/>
      <c r="AZ90" s="212"/>
      <c r="BA90" s="238" t="str">
        <f>C90</f>
        <v>Výroba a osazení podesty a schodišťového ramene se stupni svařováním, výroba a osazení ocelového zábradlí z trubek, nátěr ocelové konstrukce základní + 2x email.</v>
      </c>
      <c r="BB90" s="212"/>
      <c r="BC90" s="212"/>
      <c r="BD90" s="212"/>
      <c r="BE90" s="212"/>
      <c r="BF90" s="212"/>
      <c r="BG90" s="212"/>
      <c r="BH90" s="212"/>
    </row>
    <row r="91" spans="1:60" outlineLevel="1" x14ac:dyDescent="0.2">
      <c r="A91" s="231">
        <v>49</v>
      </c>
      <c r="B91" s="232" t="s">
        <v>552</v>
      </c>
      <c r="C91" s="250" t="s">
        <v>553</v>
      </c>
      <c r="D91" s="233" t="s">
        <v>182</v>
      </c>
      <c r="E91" s="234">
        <v>0.98175000000000001</v>
      </c>
      <c r="F91" s="235">
        <v>45630</v>
      </c>
      <c r="G91" s="236">
        <f>ROUND(E91*F91,2)</f>
        <v>44797.25</v>
      </c>
      <c r="H91" s="235">
        <v>22271.79</v>
      </c>
      <c r="I91" s="236">
        <f>ROUND(E91*H91,2)</f>
        <v>21865.33</v>
      </c>
      <c r="J91" s="235">
        <v>23358.21</v>
      </c>
      <c r="K91" s="236">
        <f>ROUND(E91*J91,2)</f>
        <v>22931.919999999998</v>
      </c>
      <c r="L91" s="236">
        <v>12</v>
      </c>
      <c r="M91" s="236">
        <f>G91*(1+L91/100)</f>
        <v>50172.920000000006</v>
      </c>
      <c r="N91" s="234">
        <v>3.0501200000000002</v>
      </c>
      <c r="O91" s="234">
        <f>ROUND(E91*N91,2)</f>
        <v>2.99</v>
      </c>
      <c r="P91" s="234">
        <v>0</v>
      </c>
      <c r="Q91" s="234">
        <f>ROUND(E91*P91,2)</f>
        <v>0</v>
      </c>
      <c r="R91" s="236" t="s">
        <v>454</v>
      </c>
      <c r="S91" s="236" t="s">
        <v>184</v>
      </c>
      <c r="T91" s="237" t="s">
        <v>184</v>
      </c>
      <c r="U91" s="222">
        <v>0</v>
      </c>
      <c r="V91" s="222">
        <f>ROUND(E91*U91,2)</f>
        <v>0</v>
      </c>
      <c r="W91" s="222"/>
      <c r="X91" s="222" t="s">
        <v>445</v>
      </c>
      <c r="Y91" s="222" t="s">
        <v>186</v>
      </c>
      <c r="Z91" s="212"/>
      <c r="AA91" s="212"/>
      <c r="AB91" s="212"/>
      <c r="AC91" s="212"/>
      <c r="AD91" s="212"/>
      <c r="AE91" s="212"/>
      <c r="AF91" s="212"/>
      <c r="AG91" s="212" t="s">
        <v>446</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2" x14ac:dyDescent="0.2">
      <c r="A92" s="219"/>
      <c r="B92" s="220"/>
      <c r="C92" s="251" t="s">
        <v>554</v>
      </c>
      <c r="D92" s="239"/>
      <c r="E92" s="239"/>
      <c r="F92" s="239"/>
      <c r="G92" s="239"/>
      <c r="H92" s="222"/>
      <c r="I92" s="222"/>
      <c r="J92" s="222"/>
      <c r="K92" s="222"/>
      <c r="L92" s="222"/>
      <c r="M92" s="222"/>
      <c r="N92" s="221"/>
      <c r="O92" s="221"/>
      <c r="P92" s="221"/>
      <c r="Q92" s="221"/>
      <c r="R92" s="222"/>
      <c r="S92" s="222"/>
      <c r="T92" s="222"/>
      <c r="U92" s="222"/>
      <c r="V92" s="222"/>
      <c r="W92" s="222"/>
      <c r="X92" s="222"/>
      <c r="Y92" s="222"/>
      <c r="Z92" s="212"/>
      <c r="AA92" s="212"/>
      <c r="AB92" s="212"/>
      <c r="AC92" s="212"/>
      <c r="AD92" s="212"/>
      <c r="AE92" s="212"/>
      <c r="AF92" s="212"/>
      <c r="AG92" s="212" t="s">
        <v>189</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ht="22.5" outlineLevel="1" x14ac:dyDescent="0.2">
      <c r="A93" s="231">
        <v>50</v>
      </c>
      <c r="B93" s="232" t="s">
        <v>555</v>
      </c>
      <c r="C93" s="250" t="s">
        <v>556</v>
      </c>
      <c r="D93" s="233" t="s">
        <v>217</v>
      </c>
      <c r="E93" s="234">
        <v>24.475000000000001</v>
      </c>
      <c r="F93" s="235">
        <v>4440</v>
      </c>
      <c r="G93" s="236">
        <f>ROUND(E93*F93,2)</f>
        <v>108669</v>
      </c>
      <c r="H93" s="235">
        <v>2463.19</v>
      </c>
      <c r="I93" s="236">
        <f>ROUND(E93*H93,2)</f>
        <v>60286.58</v>
      </c>
      <c r="J93" s="235">
        <v>1976.81</v>
      </c>
      <c r="K93" s="236">
        <f>ROUND(E93*J93,2)</f>
        <v>48382.42</v>
      </c>
      <c r="L93" s="236">
        <v>12</v>
      </c>
      <c r="M93" s="236">
        <f>G93*(1+L93/100)</f>
        <v>121709.28000000001</v>
      </c>
      <c r="N93" s="234">
        <v>0.58796999999999999</v>
      </c>
      <c r="O93" s="234">
        <f>ROUND(E93*N93,2)</f>
        <v>14.39</v>
      </c>
      <c r="P93" s="234">
        <v>0</v>
      </c>
      <c r="Q93" s="234">
        <f>ROUND(E93*P93,2)</f>
        <v>0</v>
      </c>
      <c r="R93" s="236" t="s">
        <v>454</v>
      </c>
      <c r="S93" s="236" t="s">
        <v>184</v>
      </c>
      <c r="T93" s="237" t="s">
        <v>184</v>
      </c>
      <c r="U93" s="222">
        <v>0</v>
      </c>
      <c r="V93" s="222">
        <f>ROUND(E93*U93,2)</f>
        <v>0</v>
      </c>
      <c r="W93" s="222"/>
      <c r="X93" s="222" t="s">
        <v>445</v>
      </c>
      <c r="Y93" s="222" t="s">
        <v>186</v>
      </c>
      <c r="Z93" s="212"/>
      <c r="AA93" s="212"/>
      <c r="AB93" s="212"/>
      <c r="AC93" s="212"/>
      <c r="AD93" s="212"/>
      <c r="AE93" s="212"/>
      <c r="AF93" s="212"/>
      <c r="AG93" s="212" t="s">
        <v>446</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ht="22.5" outlineLevel="2" x14ac:dyDescent="0.2">
      <c r="A94" s="219"/>
      <c r="B94" s="220"/>
      <c r="C94" s="251" t="s">
        <v>557</v>
      </c>
      <c r="D94" s="239"/>
      <c r="E94" s="239"/>
      <c r="F94" s="239"/>
      <c r="G94" s="239"/>
      <c r="H94" s="222"/>
      <c r="I94" s="222"/>
      <c r="J94" s="222"/>
      <c r="K94" s="222"/>
      <c r="L94" s="222"/>
      <c r="M94" s="222"/>
      <c r="N94" s="221"/>
      <c r="O94" s="221"/>
      <c r="P94" s="221"/>
      <c r="Q94" s="221"/>
      <c r="R94" s="222"/>
      <c r="S94" s="222"/>
      <c r="T94" s="222"/>
      <c r="U94" s="222"/>
      <c r="V94" s="222"/>
      <c r="W94" s="222"/>
      <c r="X94" s="222"/>
      <c r="Y94" s="222"/>
      <c r="Z94" s="212"/>
      <c r="AA94" s="212"/>
      <c r="AB94" s="212"/>
      <c r="AC94" s="212"/>
      <c r="AD94" s="212"/>
      <c r="AE94" s="212"/>
      <c r="AF94" s="212"/>
      <c r="AG94" s="212" t="s">
        <v>189</v>
      </c>
      <c r="AH94" s="212"/>
      <c r="AI94" s="212"/>
      <c r="AJ94" s="212"/>
      <c r="AK94" s="212"/>
      <c r="AL94" s="212"/>
      <c r="AM94" s="212"/>
      <c r="AN94" s="212"/>
      <c r="AO94" s="212"/>
      <c r="AP94" s="212"/>
      <c r="AQ94" s="212"/>
      <c r="AR94" s="212"/>
      <c r="AS94" s="212"/>
      <c r="AT94" s="212"/>
      <c r="AU94" s="212"/>
      <c r="AV94" s="212"/>
      <c r="AW94" s="212"/>
      <c r="AX94" s="212"/>
      <c r="AY94" s="212"/>
      <c r="AZ94" s="212"/>
      <c r="BA94" s="238" t="str">
        <f>C94</f>
        <v>beton stropů deskových, výztuž z betonářské oceli 11 375, bednění stropů deskových plných rovných, podpěrná konstrukce stropů výšky do 6 m.</v>
      </c>
      <c r="BB94" s="212"/>
      <c r="BC94" s="212"/>
      <c r="BD94" s="212"/>
      <c r="BE94" s="212"/>
      <c r="BF94" s="212"/>
      <c r="BG94" s="212"/>
      <c r="BH94" s="212"/>
    </row>
    <row r="95" spans="1:60" ht="33.75" outlineLevel="1" x14ac:dyDescent="0.2">
      <c r="A95" s="240">
        <v>51</v>
      </c>
      <c r="B95" s="241" t="s">
        <v>558</v>
      </c>
      <c r="C95" s="252" t="s">
        <v>559</v>
      </c>
      <c r="D95" s="242" t="s">
        <v>182</v>
      </c>
      <c r="E95" s="243">
        <v>7.51905</v>
      </c>
      <c r="F95" s="244">
        <v>4795</v>
      </c>
      <c r="G95" s="245">
        <f>ROUND(E95*F95,2)</f>
        <v>36053.839999999997</v>
      </c>
      <c r="H95" s="244">
        <v>4153.1099999999997</v>
      </c>
      <c r="I95" s="245">
        <f>ROUND(E95*H95,2)</f>
        <v>31227.439999999999</v>
      </c>
      <c r="J95" s="244">
        <v>641.89</v>
      </c>
      <c r="K95" s="245">
        <f>ROUND(E95*J95,2)</f>
        <v>4826.3999999999996</v>
      </c>
      <c r="L95" s="245">
        <v>12</v>
      </c>
      <c r="M95" s="245">
        <f>G95*(1+L95/100)</f>
        <v>40380.300799999997</v>
      </c>
      <c r="N95" s="243">
        <v>2.5251399999999999</v>
      </c>
      <c r="O95" s="243">
        <f>ROUND(E95*N95,2)</f>
        <v>18.989999999999998</v>
      </c>
      <c r="P95" s="243">
        <v>0</v>
      </c>
      <c r="Q95" s="243">
        <f>ROUND(E95*P95,2)</f>
        <v>0</v>
      </c>
      <c r="R95" s="245" t="s">
        <v>218</v>
      </c>
      <c r="S95" s="245" t="s">
        <v>184</v>
      </c>
      <c r="T95" s="246" t="s">
        <v>184</v>
      </c>
      <c r="U95" s="222">
        <v>0.99</v>
      </c>
      <c r="V95" s="222">
        <f>ROUND(E95*U95,2)</f>
        <v>7.44</v>
      </c>
      <c r="W95" s="222"/>
      <c r="X95" s="222" t="s">
        <v>185</v>
      </c>
      <c r="Y95" s="222" t="s">
        <v>186</v>
      </c>
      <c r="Z95" s="212"/>
      <c r="AA95" s="212"/>
      <c r="AB95" s="212"/>
      <c r="AC95" s="212"/>
      <c r="AD95" s="212"/>
      <c r="AE95" s="212"/>
      <c r="AF95" s="212"/>
      <c r="AG95" s="212" t="s">
        <v>187</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ht="22.5" outlineLevel="1" x14ac:dyDescent="0.2">
      <c r="A96" s="231">
        <v>52</v>
      </c>
      <c r="B96" s="232" t="s">
        <v>560</v>
      </c>
      <c r="C96" s="250" t="s">
        <v>561</v>
      </c>
      <c r="D96" s="233" t="s">
        <v>211</v>
      </c>
      <c r="E96" s="234">
        <v>1.1729700000000001</v>
      </c>
      <c r="F96" s="235">
        <v>60170</v>
      </c>
      <c r="G96" s="236">
        <f>ROUND(E96*F96,2)</f>
        <v>70577.600000000006</v>
      </c>
      <c r="H96" s="235">
        <v>42445.79</v>
      </c>
      <c r="I96" s="236">
        <f>ROUND(E96*H96,2)</f>
        <v>49787.64</v>
      </c>
      <c r="J96" s="235">
        <v>17724.21</v>
      </c>
      <c r="K96" s="236">
        <f>ROUND(E96*J96,2)</f>
        <v>20789.97</v>
      </c>
      <c r="L96" s="236">
        <v>12</v>
      </c>
      <c r="M96" s="236">
        <f>G96*(1+L96/100)</f>
        <v>79046.912000000011</v>
      </c>
      <c r="N96" s="234">
        <v>1.02139</v>
      </c>
      <c r="O96" s="234">
        <f>ROUND(E96*N96,2)</f>
        <v>1.2</v>
      </c>
      <c r="P96" s="234">
        <v>0</v>
      </c>
      <c r="Q96" s="234">
        <f>ROUND(E96*P96,2)</f>
        <v>0</v>
      </c>
      <c r="R96" s="236" t="s">
        <v>218</v>
      </c>
      <c r="S96" s="236" t="s">
        <v>184</v>
      </c>
      <c r="T96" s="237" t="s">
        <v>184</v>
      </c>
      <c r="U96" s="222">
        <v>26.62</v>
      </c>
      <c r="V96" s="222">
        <f>ROUND(E96*U96,2)</f>
        <v>31.22</v>
      </c>
      <c r="W96" s="222"/>
      <c r="X96" s="222" t="s">
        <v>185</v>
      </c>
      <c r="Y96" s="222" t="s">
        <v>186</v>
      </c>
      <c r="Z96" s="212"/>
      <c r="AA96" s="212"/>
      <c r="AB96" s="212"/>
      <c r="AC96" s="212"/>
      <c r="AD96" s="212"/>
      <c r="AE96" s="212"/>
      <c r="AF96" s="212"/>
      <c r="AG96" s="212" t="s">
        <v>187</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ht="33.75" outlineLevel="2" x14ac:dyDescent="0.2">
      <c r="A97" s="219"/>
      <c r="B97" s="220"/>
      <c r="C97" s="251" t="s">
        <v>562</v>
      </c>
      <c r="D97" s="239"/>
      <c r="E97" s="239"/>
      <c r="F97" s="239"/>
      <c r="G97" s="239"/>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189</v>
      </c>
      <c r="AH97" s="212"/>
      <c r="AI97" s="212"/>
      <c r="AJ97" s="212"/>
      <c r="AK97" s="212"/>
      <c r="AL97" s="212"/>
      <c r="AM97" s="212"/>
      <c r="AN97" s="212"/>
      <c r="AO97" s="212"/>
      <c r="AP97" s="212"/>
      <c r="AQ97" s="212"/>
      <c r="AR97" s="212"/>
      <c r="AS97" s="212"/>
      <c r="AT97" s="212"/>
      <c r="AU97" s="212"/>
      <c r="AV97" s="212"/>
      <c r="AW97" s="212"/>
      <c r="AX97" s="212"/>
      <c r="AY97" s="212"/>
      <c r="AZ97" s="212"/>
      <c r="BA97" s="238" t="str">
        <f>C97</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97" s="212"/>
      <c r="BC97" s="212"/>
      <c r="BD97" s="212"/>
      <c r="BE97" s="212"/>
      <c r="BF97" s="212"/>
      <c r="BG97" s="212"/>
      <c r="BH97" s="212"/>
    </row>
    <row r="98" spans="1:60" ht="22.5" outlineLevel="1" x14ac:dyDescent="0.2">
      <c r="A98" s="231">
        <v>53</v>
      </c>
      <c r="B98" s="232" t="s">
        <v>563</v>
      </c>
      <c r="C98" s="250" t="s">
        <v>564</v>
      </c>
      <c r="D98" s="233" t="s">
        <v>217</v>
      </c>
      <c r="E98" s="234">
        <v>19.53</v>
      </c>
      <c r="F98" s="235">
        <v>1233</v>
      </c>
      <c r="G98" s="236">
        <f>ROUND(E98*F98,2)</f>
        <v>24080.49</v>
      </c>
      <c r="H98" s="235">
        <v>618.58000000000004</v>
      </c>
      <c r="I98" s="236">
        <f>ROUND(E98*H98,2)</f>
        <v>12080.87</v>
      </c>
      <c r="J98" s="235">
        <v>614.41999999999996</v>
      </c>
      <c r="K98" s="236">
        <f>ROUND(E98*J98,2)</f>
        <v>11999.62</v>
      </c>
      <c r="L98" s="236">
        <v>12</v>
      </c>
      <c r="M98" s="236">
        <f>G98*(1+L98/100)</f>
        <v>26970.148800000003</v>
      </c>
      <c r="N98" s="234">
        <v>4.2520000000000002E-2</v>
      </c>
      <c r="O98" s="234">
        <f>ROUND(E98*N98,2)</f>
        <v>0.83</v>
      </c>
      <c r="P98" s="234">
        <v>0</v>
      </c>
      <c r="Q98" s="234">
        <f>ROUND(E98*P98,2)</f>
        <v>0</v>
      </c>
      <c r="R98" s="236" t="s">
        <v>218</v>
      </c>
      <c r="S98" s="236" t="s">
        <v>184</v>
      </c>
      <c r="T98" s="237" t="s">
        <v>184</v>
      </c>
      <c r="U98" s="222">
        <v>0.88</v>
      </c>
      <c r="V98" s="222">
        <f>ROUND(E98*U98,2)</f>
        <v>17.190000000000001</v>
      </c>
      <c r="W98" s="222"/>
      <c r="X98" s="222" t="s">
        <v>185</v>
      </c>
      <c r="Y98" s="222" t="s">
        <v>186</v>
      </c>
      <c r="Z98" s="212"/>
      <c r="AA98" s="212"/>
      <c r="AB98" s="212"/>
      <c r="AC98" s="212"/>
      <c r="AD98" s="212"/>
      <c r="AE98" s="212"/>
      <c r="AF98" s="212"/>
      <c r="AG98" s="212" t="s">
        <v>187</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2" x14ac:dyDescent="0.2">
      <c r="A99" s="219"/>
      <c r="B99" s="220"/>
      <c r="C99" s="251" t="s">
        <v>565</v>
      </c>
      <c r="D99" s="239"/>
      <c r="E99" s="239"/>
      <c r="F99" s="239"/>
      <c r="G99" s="239"/>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189</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ht="22.5" outlineLevel="1" x14ac:dyDescent="0.2">
      <c r="A100" s="231">
        <v>54</v>
      </c>
      <c r="B100" s="232" t="s">
        <v>566</v>
      </c>
      <c r="C100" s="250" t="s">
        <v>567</v>
      </c>
      <c r="D100" s="233" t="s">
        <v>217</v>
      </c>
      <c r="E100" s="234">
        <v>19.53</v>
      </c>
      <c r="F100" s="235">
        <v>328.5</v>
      </c>
      <c r="G100" s="236">
        <f>ROUND(E100*F100,2)</f>
        <v>6415.61</v>
      </c>
      <c r="H100" s="235">
        <v>0</v>
      </c>
      <c r="I100" s="236">
        <f>ROUND(E100*H100,2)</f>
        <v>0</v>
      </c>
      <c r="J100" s="235">
        <v>328.5</v>
      </c>
      <c r="K100" s="236">
        <f>ROUND(E100*J100,2)</f>
        <v>6415.61</v>
      </c>
      <c r="L100" s="236">
        <v>12</v>
      </c>
      <c r="M100" s="236">
        <f>G100*(1+L100/100)</f>
        <v>7185.4832000000006</v>
      </c>
      <c r="N100" s="234">
        <v>0</v>
      </c>
      <c r="O100" s="234">
        <f>ROUND(E100*N100,2)</f>
        <v>0</v>
      </c>
      <c r="P100" s="234">
        <v>0</v>
      </c>
      <c r="Q100" s="234">
        <f>ROUND(E100*P100,2)</f>
        <v>0</v>
      </c>
      <c r="R100" s="236" t="s">
        <v>218</v>
      </c>
      <c r="S100" s="236" t="s">
        <v>184</v>
      </c>
      <c r="T100" s="237" t="s">
        <v>184</v>
      </c>
      <c r="U100" s="222">
        <v>0.436</v>
      </c>
      <c r="V100" s="222">
        <f>ROUND(E100*U100,2)</f>
        <v>8.52</v>
      </c>
      <c r="W100" s="222"/>
      <c r="X100" s="222" t="s">
        <v>185</v>
      </c>
      <c r="Y100" s="222" t="s">
        <v>186</v>
      </c>
      <c r="Z100" s="212"/>
      <c r="AA100" s="212"/>
      <c r="AB100" s="212"/>
      <c r="AC100" s="212"/>
      <c r="AD100" s="212"/>
      <c r="AE100" s="212"/>
      <c r="AF100" s="212"/>
      <c r="AG100" s="212" t="s">
        <v>187</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2" x14ac:dyDescent="0.2">
      <c r="A101" s="219"/>
      <c r="B101" s="220"/>
      <c r="C101" s="251" t="s">
        <v>565</v>
      </c>
      <c r="D101" s="239"/>
      <c r="E101" s="239"/>
      <c r="F101" s="239"/>
      <c r="G101" s="239"/>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189</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x14ac:dyDescent="0.2">
      <c r="A102" s="224" t="s">
        <v>178</v>
      </c>
      <c r="B102" s="225" t="s">
        <v>78</v>
      </c>
      <c r="C102" s="249" t="s">
        <v>79</v>
      </c>
      <c r="D102" s="226"/>
      <c r="E102" s="227"/>
      <c r="F102" s="228"/>
      <c r="G102" s="228">
        <f>SUMIF(AG103:AG106,"&lt;&gt;NOR",G103:G106)</f>
        <v>1973205.3000000003</v>
      </c>
      <c r="H102" s="228"/>
      <c r="I102" s="228">
        <f>SUM(I103:I106)</f>
        <v>778676.77</v>
      </c>
      <c r="J102" s="228"/>
      <c r="K102" s="228">
        <f>SUM(K103:K106)</f>
        <v>1194528.5300000003</v>
      </c>
      <c r="L102" s="228"/>
      <c r="M102" s="228">
        <f>SUM(M103:M106)</f>
        <v>2209989.9360000002</v>
      </c>
      <c r="N102" s="227"/>
      <c r="O102" s="227">
        <f>SUM(O103:O106)</f>
        <v>24.29</v>
      </c>
      <c r="P102" s="227"/>
      <c r="Q102" s="227">
        <f>SUM(Q103:Q106)</f>
        <v>0</v>
      </c>
      <c r="R102" s="228"/>
      <c r="S102" s="228"/>
      <c r="T102" s="229"/>
      <c r="U102" s="223"/>
      <c r="V102" s="223">
        <f>SUM(V103:V106)</f>
        <v>1956.3700000000001</v>
      </c>
      <c r="W102" s="223"/>
      <c r="X102" s="223"/>
      <c r="Y102" s="223"/>
      <c r="AG102" t="s">
        <v>179</v>
      </c>
    </row>
    <row r="103" spans="1:60" ht="33.75" outlineLevel="1" x14ac:dyDescent="0.2">
      <c r="A103" s="240">
        <v>55</v>
      </c>
      <c r="B103" s="241" t="s">
        <v>568</v>
      </c>
      <c r="C103" s="252" t="s">
        <v>569</v>
      </c>
      <c r="D103" s="242" t="s">
        <v>217</v>
      </c>
      <c r="E103" s="243">
        <v>1403.8</v>
      </c>
      <c r="F103" s="244">
        <v>1011</v>
      </c>
      <c r="G103" s="245">
        <f>ROUND(E103*F103,2)</f>
        <v>1419241.8</v>
      </c>
      <c r="H103" s="244">
        <v>394.31</v>
      </c>
      <c r="I103" s="245">
        <f>ROUND(E103*H103,2)</f>
        <v>553532.38</v>
      </c>
      <c r="J103" s="244">
        <v>616.69000000000005</v>
      </c>
      <c r="K103" s="245">
        <f>ROUND(E103*J103,2)</f>
        <v>865709.42</v>
      </c>
      <c r="L103" s="245">
        <v>12</v>
      </c>
      <c r="M103" s="245">
        <f>G103*(1+L103/100)</f>
        <v>1589550.8160000001</v>
      </c>
      <c r="N103" s="243">
        <v>1.2149999999999999E-2</v>
      </c>
      <c r="O103" s="243">
        <f>ROUND(E103*N103,2)</f>
        <v>17.059999999999999</v>
      </c>
      <c r="P103" s="243">
        <v>0</v>
      </c>
      <c r="Q103" s="243">
        <f>ROUND(E103*P103,2)</f>
        <v>0</v>
      </c>
      <c r="R103" s="245" t="s">
        <v>218</v>
      </c>
      <c r="S103" s="245" t="s">
        <v>184</v>
      </c>
      <c r="T103" s="246" t="s">
        <v>184</v>
      </c>
      <c r="U103" s="222">
        <v>1.01</v>
      </c>
      <c r="V103" s="222">
        <f>ROUND(E103*U103,2)</f>
        <v>1417.84</v>
      </c>
      <c r="W103" s="222"/>
      <c r="X103" s="222" t="s">
        <v>185</v>
      </c>
      <c r="Y103" s="222" t="s">
        <v>186</v>
      </c>
      <c r="Z103" s="212"/>
      <c r="AA103" s="212"/>
      <c r="AB103" s="212"/>
      <c r="AC103" s="212"/>
      <c r="AD103" s="212"/>
      <c r="AE103" s="212"/>
      <c r="AF103" s="212"/>
      <c r="AG103" s="212" t="s">
        <v>187</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ht="33.75" outlineLevel="1" x14ac:dyDescent="0.2">
      <c r="A104" s="240">
        <v>56</v>
      </c>
      <c r="B104" s="241" t="s">
        <v>570</v>
      </c>
      <c r="C104" s="252" t="s">
        <v>571</v>
      </c>
      <c r="D104" s="242" t="s">
        <v>217</v>
      </c>
      <c r="E104" s="243">
        <v>62.3</v>
      </c>
      <c r="F104" s="244">
        <v>1072</v>
      </c>
      <c r="G104" s="245">
        <f>ROUND(E104*F104,2)</f>
        <v>66785.600000000006</v>
      </c>
      <c r="H104" s="244">
        <v>455.31</v>
      </c>
      <c r="I104" s="245">
        <f>ROUND(E104*H104,2)</f>
        <v>28365.81</v>
      </c>
      <c r="J104" s="244">
        <v>616.69000000000005</v>
      </c>
      <c r="K104" s="245">
        <f>ROUND(E104*J104,2)</f>
        <v>38419.79</v>
      </c>
      <c r="L104" s="245">
        <v>12</v>
      </c>
      <c r="M104" s="245">
        <f>G104*(1+L104/100)</f>
        <v>74799.872000000018</v>
      </c>
      <c r="N104" s="243">
        <v>1.2149999999999999E-2</v>
      </c>
      <c r="O104" s="243">
        <f>ROUND(E104*N104,2)</f>
        <v>0.76</v>
      </c>
      <c r="P104" s="243">
        <v>0</v>
      </c>
      <c r="Q104" s="243">
        <f>ROUND(E104*P104,2)</f>
        <v>0</v>
      </c>
      <c r="R104" s="245" t="s">
        <v>218</v>
      </c>
      <c r="S104" s="245" t="s">
        <v>184</v>
      </c>
      <c r="T104" s="246" t="s">
        <v>184</v>
      </c>
      <c r="U104" s="222">
        <v>1.01</v>
      </c>
      <c r="V104" s="222">
        <f>ROUND(E104*U104,2)</f>
        <v>62.92</v>
      </c>
      <c r="W104" s="222"/>
      <c r="X104" s="222" t="s">
        <v>185</v>
      </c>
      <c r="Y104" s="222" t="s">
        <v>186</v>
      </c>
      <c r="Z104" s="212"/>
      <c r="AA104" s="212"/>
      <c r="AB104" s="212"/>
      <c r="AC104" s="212"/>
      <c r="AD104" s="212"/>
      <c r="AE104" s="212"/>
      <c r="AF104" s="212"/>
      <c r="AG104" s="212" t="s">
        <v>187</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ht="33.75" outlineLevel="1" x14ac:dyDescent="0.2">
      <c r="A105" s="240">
        <v>57</v>
      </c>
      <c r="B105" s="241" t="s">
        <v>572</v>
      </c>
      <c r="C105" s="252" t="s">
        <v>573</v>
      </c>
      <c r="D105" s="242" t="s">
        <v>217</v>
      </c>
      <c r="E105" s="243">
        <v>446.9</v>
      </c>
      <c r="F105" s="244">
        <v>1031</v>
      </c>
      <c r="G105" s="245">
        <f>ROUND(E105*F105,2)</f>
        <v>460753.9</v>
      </c>
      <c r="H105" s="244">
        <v>414.31</v>
      </c>
      <c r="I105" s="245">
        <f>ROUND(E105*H105,2)</f>
        <v>185155.14</v>
      </c>
      <c r="J105" s="244">
        <v>616.69000000000005</v>
      </c>
      <c r="K105" s="245">
        <f>ROUND(E105*J105,2)</f>
        <v>275598.76</v>
      </c>
      <c r="L105" s="245">
        <v>12</v>
      </c>
      <c r="M105" s="245">
        <f>G105*(1+L105/100)</f>
        <v>516044.36800000007</v>
      </c>
      <c r="N105" s="243">
        <v>1.3729999999999999E-2</v>
      </c>
      <c r="O105" s="243">
        <f>ROUND(E105*N105,2)</f>
        <v>6.14</v>
      </c>
      <c r="P105" s="243">
        <v>0</v>
      </c>
      <c r="Q105" s="243">
        <f>ROUND(E105*P105,2)</f>
        <v>0</v>
      </c>
      <c r="R105" s="245" t="s">
        <v>218</v>
      </c>
      <c r="S105" s="245" t="s">
        <v>184</v>
      </c>
      <c r="T105" s="246" t="s">
        <v>184</v>
      </c>
      <c r="U105" s="222">
        <v>1.01</v>
      </c>
      <c r="V105" s="222">
        <f>ROUND(E105*U105,2)</f>
        <v>451.37</v>
      </c>
      <c r="W105" s="222"/>
      <c r="X105" s="222" t="s">
        <v>185</v>
      </c>
      <c r="Y105" s="222" t="s">
        <v>186</v>
      </c>
      <c r="Z105" s="212"/>
      <c r="AA105" s="212"/>
      <c r="AB105" s="212"/>
      <c r="AC105" s="212"/>
      <c r="AD105" s="212"/>
      <c r="AE105" s="212"/>
      <c r="AF105" s="212"/>
      <c r="AG105" s="212" t="s">
        <v>187</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ht="45" outlineLevel="1" x14ac:dyDescent="0.2">
      <c r="A106" s="240">
        <v>58</v>
      </c>
      <c r="B106" s="241" t="s">
        <v>574</v>
      </c>
      <c r="C106" s="252" t="s">
        <v>575</v>
      </c>
      <c r="D106" s="242" t="s">
        <v>217</v>
      </c>
      <c r="E106" s="243">
        <v>24</v>
      </c>
      <c r="F106" s="244">
        <v>1101</v>
      </c>
      <c r="G106" s="245">
        <f>ROUND(E106*F106,2)</f>
        <v>26424</v>
      </c>
      <c r="H106" s="244">
        <v>484.31</v>
      </c>
      <c r="I106" s="245">
        <f>ROUND(E106*H106,2)</f>
        <v>11623.44</v>
      </c>
      <c r="J106" s="244">
        <v>616.69000000000005</v>
      </c>
      <c r="K106" s="245">
        <f>ROUND(E106*J106,2)</f>
        <v>14800.56</v>
      </c>
      <c r="L106" s="245">
        <v>12</v>
      </c>
      <c r="M106" s="245">
        <f>G106*(1+L106/100)</f>
        <v>29594.880000000001</v>
      </c>
      <c r="N106" s="243">
        <v>1.3729999999999999E-2</v>
      </c>
      <c r="O106" s="243">
        <f>ROUND(E106*N106,2)</f>
        <v>0.33</v>
      </c>
      <c r="P106" s="243">
        <v>0</v>
      </c>
      <c r="Q106" s="243">
        <f>ROUND(E106*P106,2)</f>
        <v>0</v>
      </c>
      <c r="R106" s="245" t="s">
        <v>218</v>
      </c>
      <c r="S106" s="245" t="s">
        <v>184</v>
      </c>
      <c r="T106" s="246" t="s">
        <v>184</v>
      </c>
      <c r="U106" s="222">
        <v>1.01</v>
      </c>
      <c r="V106" s="222">
        <f>ROUND(E106*U106,2)</f>
        <v>24.24</v>
      </c>
      <c r="W106" s="222"/>
      <c r="X106" s="222" t="s">
        <v>185</v>
      </c>
      <c r="Y106" s="222" t="s">
        <v>186</v>
      </c>
      <c r="Z106" s="212"/>
      <c r="AA106" s="212"/>
      <c r="AB106" s="212"/>
      <c r="AC106" s="212"/>
      <c r="AD106" s="212"/>
      <c r="AE106" s="212"/>
      <c r="AF106" s="212"/>
      <c r="AG106" s="212" t="s">
        <v>187</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x14ac:dyDescent="0.2">
      <c r="A107" s="224" t="s">
        <v>178</v>
      </c>
      <c r="B107" s="225" t="s">
        <v>80</v>
      </c>
      <c r="C107" s="249" t="s">
        <v>81</v>
      </c>
      <c r="D107" s="226"/>
      <c r="E107" s="227"/>
      <c r="F107" s="228"/>
      <c r="G107" s="228">
        <f>SUMIF(AG108:AG128,"&lt;&gt;NOR",G108:G128)</f>
        <v>3483480.26</v>
      </c>
      <c r="H107" s="228"/>
      <c r="I107" s="228">
        <f>SUM(I108:I128)</f>
        <v>3306477.0599999996</v>
      </c>
      <c r="J107" s="228"/>
      <c r="K107" s="228">
        <f>SUM(K108:K128)</f>
        <v>177003.19999999998</v>
      </c>
      <c r="L107" s="228"/>
      <c r="M107" s="228">
        <f>SUM(M108:M128)</f>
        <v>3901497.8912000004</v>
      </c>
      <c r="N107" s="227"/>
      <c r="O107" s="227">
        <f>SUM(O108:O128)</f>
        <v>30.42</v>
      </c>
      <c r="P107" s="227"/>
      <c r="Q107" s="227">
        <f>SUM(Q108:Q128)</f>
        <v>0</v>
      </c>
      <c r="R107" s="228"/>
      <c r="S107" s="228"/>
      <c r="T107" s="229"/>
      <c r="U107" s="223"/>
      <c r="V107" s="223">
        <f>SUM(V108:V128)</f>
        <v>0</v>
      </c>
      <c r="W107" s="223"/>
      <c r="X107" s="223"/>
      <c r="Y107" s="223"/>
      <c r="AG107" t="s">
        <v>179</v>
      </c>
    </row>
    <row r="108" spans="1:60" ht="22.5" outlineLevel="1" x14ac:dyDescent="0.2">
      <c r="A108" s="231">
        <v>59</v>
      </c>
      <c r="B108" s="232" t="s">
        <v>576</v>
      </c>
      <c r="C108" s="250" t="s">
        <v>577</v>
      </c>
      <c r="D108" s="233" t="s">
        <v>217</v>
      </c>
      <c r="E108" s="234">
        <v>667</v>
      </c>
      <c r="F108" s="235">
        <v>3570</v>
      </c>
      <c r="G108" s="236">
        <f>ROUND(E108*F108,2)</f>
        <v>2381190</v>
      </c>
      <c r="H108" s="235">
        <v>3570</v>
      </c>
      <c r="I108" s="236">
        <f>ROUND(E108*H108,2)</f>
        <v>2381190</v>
      </c>
      <c r="J108" s="235">
        <v>0</v>
      </c>
      <c r="K108" s="236">
        <f>ROUND(E108*J108,2)</f>
        <v>0</v>
      </c>
      <c r="L108" s="236">
        <v>12</v>
      </c>
      <c r="M108" s="236">
        <f>G108*(1+L108/100)</f>
        <v>2666932.8000000003</v>
      </c>
      <c r="N108" s="234">
        <v>2.877E-2</v>
      </c>
      <c r="O108" s="234">
        <f>ROUND(E108*N108,2)</f>
        <v>19.190000000000001</v>
      </c>
      <c r="P108" s="234">
        <v>0</v>
      </c>
      <c r="Q108" s="234">
        <f>ROUND(E108*P108,2)</f>
        <v>0</v>
      </c>
      <c r="R108" s="236"/>
      <c r="S108" s="236" t="s">
        <v>200</v>
      </c>
      <c r="T108" s="237" t="s">
        <v>201</v>
      </c>
      <c r="U108" s="222">
        <v>0</v>
      </c>
      <c r="V108" s="222">
        <f>ROUND(E108*U108,2)</f>
        <v>0</v>
      </c>
      <c r="W108" s="222"/>
      <c r="X108" s="222" t="s">
        <v>445</v>
      </c>
      <c r="Y108" s="222" t="s">
        <v>186</v>
      </c>
      <c r="Z108" s="212"/>
      <c r="AA108" s="212"/>
      <c r="AB108" s="212"/>
      <c r="AC108" s="212"/>
      <c r="AD108" s="212"/>
      <c r="AE108" s="212"/>
      <c r="AF108" s="212"/>
      <c r="AG108" s="212" t="s">
        <v>446</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2" x14ac:dyDescent="0.2">
      <c r="A109" s="219"/>
      <c r="B109" s="220"/>
      <c r="C109" s="253" t="s">
        <v>578</v>
      </c>
      <c r="D109" s="247"/>
      <c r="E109" s="247"/>
      <c r="F109" s="247"/>
      <c r="G109" s="247"/>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227</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3" x14ac:dyDescent="0.2">
      <c r="A110" s="219"/>
      <c r="B110" s="220"/>
      <c r="C110" s="254" t="s">
        <v>579</v>
      </c>
      <c r="D110" s="248"/>
      <c r="E110" s="248"/>
      <c r="F110" s="248"/>
      <c r="G110" s="248"/>
      <c r="H110" s="222"/>
      <c r="I110" s="222"/>
      <c r="J110" s="222"/>
      <c r="K110" s="222"/>
      <c r="L110" s="222"/>
      <c r="M110" s="222"/>
      <c r="N110" s="221"/>
      <c r="O110" s="221"/>
      <c r="P110" s="221"/>
      <c r="Q110" s="221"/>
      <c r="R110" s="222"/>
      <c r="S110" s="222"/>
      <c r="T110" s="222"/>
      <c r="U110" s="222"/>
      <c r="V110" s="222"/>
      <c r="W110" s="222"/>
      <c r="X110" s="222"/>
      <c r="Y110" s="222"/>
      <c r="Z110" s="212"/>
      <c r="AA110" s="212"/>
      <c r="AB110" s="212"/>
      <c r="AC110" s="212"/>
      <c r="AD110" s="212"/>
      <c r="AE110" s="212"/>
      <c r="AF110" s="212"/>
      <c r="AG110" s="212" t="s">
        <v>227</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54" t="s">
        <v>580</v>
      </c>
      <c r="D111" s="248"/>
      <c r="E111" s="248"/>
      <c r="F111" s="248"/>
      <c r="G111" s="248"/>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227</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3" x14ac:dyDescent="0.2">
      <c r="A112" s="219"/>
      <c r="B112" s="220"/>
      <c r="C112" s="254" t="s">
        <v>581</v>
      </c>
      <c r="D112" s="248"/>
      <c r="E112" s="248"/>
      <c r="F112" s="248"/>
      <c r="G112" s="248"/>
      <c r="H112" s="222"/>
      <c r="I112" s="222"/>
      <c r="J112" s="222"/>
      <c r="K112" s="222"/>
      <c r="L112" s="222"/>
      <c r="M112" s="222"/>
      <c r="N112" s="221"/>
      <c r="O112" s="221"/>
      <c r="P112" s="221"/>
      <c r="Q112" s="221"/>
      <c r="R112" s="222"/>
      <c r="S112" s="222"/>
      <c r="T112" s="222"/>
      <c r="U112" s="222"/>
      <c r="V112" s="222"/>
      <c r="W112" s="222"/>
      <c r="X112" s="222"/>
      <c r="Y112" s="222"/>
      <c r="Z112" s="212"/>
      <c r="AA112" s="212"/>
      <c r="AB112" s="212"/>
      <c r="AC112" s="212"/>
      <c r="AD112" s="212"/>
      <c r="AE112" s="212"/>
      <c r="AF112" s="212"/>
      <c r="AG112" s="212" t="s">
        <v>227</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33.75" outlineLevel="1" x14ac:dyDescent="0.2">
      <c r="A113" s="240">
        <v>60</v>
      </c>
      <c r="B113" s="241" t="s">
        <v>582</v>
      </c>
      <c r="C113" s="252" t="s">
        <v>583</v>
      </c>
      <c r="D113" s="242" t="s">
        <v>245</v>
      </c>
      <c r="E113" s="243">
        <v>108</v>
      </c>
      <c r="F113" s="244">
        <v>3530</v>
      </c>
      <c r="G113" s="245">
        <f>ROUND(E113*F113,2)</f>
        <v>381240</v>
      </c>
      <c r="H113" s="244">
        <v>2279.9699999999998</v>
      </c>
      <c r="I113" s="245">
        <f>ROUND(E113*H113,2)</f>
        <v>246236.76</v>
      </c>
      <c r="J113" s="244">
        <v>1250.03</v>
      </c>
      <c r="K113" s="245">
        <f>ROUND(E113*J113,2)</f>
        <v>135003.24</v>
      </c>
      <c r="L113" s="245">
        <v>12</v>
      </c>
      <c r="M113" s="245">
        <f>G113*(1+L113/100)</f>
        <v>426988.80000000005</v>
      </c>
      <c r="N113" s="243">
        <v>2.0820000000000002E-2</v>
      </c>
      <c r="O113" s="243">
        <f>ROUND(E113*N113,2)</f>
        <v>2.25</v>
      </c>
      <c r="P113" s="243">
        <v>0</v>
      </c>
      <c r="Q113" s="243">
        <f>ROUND(E113*P113,2)</f>
        <v>0</v>
      </c>
      <c r="R113" s="245" t="s">
        <v>584</v>
      </c>
      <c r="S113" s="245" t="s">
        <v>184</v>
      </c>
      <c r="T113" s="246" t="s">
        <v>184</v>
      </c>
      <c r="U113" s="222">
        <v>0</v>
      </c>
      <c r="V113" s="222">
        <f>ROUND(E113*U113,2)</f>
        <v>0</v>
      </c>
      <c r="W113" s="222"/>
      <c r="X113" s="222" t="s">
        <v>445</v>
      </c>
      <c r="Y113" s="222" t="s">
        <v>186</v>
      </c>
      <c r="Z113" s="212"/>
      <c r="AA113" s="212"/>
      <c r="AB113" s="212"/>
      <c r="AC113" s="212"/>
      <c r="AD113" s="212"/>
      <c r="AE113" s="212"/>
      <c r="AF113" s="212"/>
      <c r="AG113" s="212" t="s">
        <v>446</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ht="22.5" outlineLevel="1" x14ac:dyDescent="0.2">
      <c r="A114" s="231">
        <v>61</v>
      </c>
      <c r="B114" s="232" t="s">
        <v>585</v>
      </c>
      <c r="C114" s="250" t="s">
        <v>586</v>
      </c>
      <c r="D114" s="233" t="s">
        <v>217</v>
      </c>
      <c r="E114" s="234">
        <v>103.5</v>
      </c>
      <c r="F114" s="235">
        <v>2846</v>
      </c>
      <c r="G114" s="236">
        <f>ROUND(E114*F114,2)</f>
        <v>294561</v>
      </c>
      <c r="H114" s="235">
        <v>2846</v>
      </c>
      <c r="I114" s="236">
        <f>ROUND(E114*H114,2)</f>
        <v>294561</v>
      </c>
      <c r="J114" s="235">
        <v>0</v>
      </c>
      <c r="K114" s="236">
        <f>ROUND(E114*J114,2)</f>
        <v>0</v>
      </c>
      <c r="L114" s="236">
        <v>12</v>
      </c>
      <c r="M114" s="236">
        <f>G114*(1+L114/100)</f>
        <v>329908.32</v>
      </c>
      <c r="N114" s="234">
        <v>2.198E-2</v>
      </c>
      <c r="O114" s="234">
        <f>ROUND(E114*N114,2)</f>
        <v>2.27</v>
      </c>
      <c r="P114" s="234">
        <v>0</v>
      </c>
      <c r="Q114" s="234">
        <f>ROUND(E114*P114,2)</f>
        <v>0</v>
      </c>
      <c r="R114" s="236"/>
      <c r="S114" s="236" t="s">
        <v>200</v>
      </c>
      <c r="T114" s="237" t="s">
        <v>201</v>
      </c>
      <c r="U114" s="222">
        <v>0</v>
      </c>
      <c r="V114" s="222">
        <f>ROUND(E114*U114,2)</f>
        <v>0</v>
      </c>
      <c r="W114" s="222"/>
      <c r="X114" s="222" t="s">
        <v>445</v>
      </c>
      <c r="Y114" s="222" t="s">
        <v>186</v>
      </c>
      <c r="Z114" s="212"/>
      <c r="AA114" s="212"/>
      <c r="AB114" s="212"/>
      <c r="AC114" s="212"/>
      <c r="AD114" s="212"/>
      <c r="AE114" s="212"/>
      <c r="AF114" s="212"/>
      <c r="AG114" s="212" t="s">
        <v>446</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2" x14ac:dyDescent="0.2">
      <c r="A115" s="219"/>
      <c r="B115" s="220"/>
      <c r="C115" s="253" t="s">
        <v>587</v>
      </c>
      <c r="D115" s="247"/>
      <c r="E115" s="247"/>
      <c r="F115" s="247"/>
      <c r="G115" s="247"/>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227</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54" t="s">
        <v>588</v>
      </c>
      <c r="D116" s="248"/>
      <c r="E116" s="248"/>
      <c r="F116" s="248"/>
      <c r="G116" s="248"/>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227</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3" x14ac:dyDescent="0.2">
      <c r="A117" s="219"/>
      <c r="B117" s="220"/>
      <c r="C117" s="254" t="s">
        <v>589</v>
      </c>
      <c r="D117" s="248"/>
      <c r="E117" s="248"/>
      <c r="F117" s="248"/>
      <c r="G117" s="248"/>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227</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3" x14ac:dyDescent="0.2">
      <c r="A118" s="219"/>
      <c r="B118" s="220"/>
      <c r="C118" s="254" t="s">
        <v>590</v>
      </c>
      <c r="D118" s="248"/>
      <c r="E118" s="248"/>
      <c r="F118" s="248"/>
      <c r="G118" s="248"/>
      <c r="H118" s="222"/>
      <c r="I118" s="222"/>
      <c r="J118" s="222"/>
      <c r="K118" s="222"/>
      <c r="L118" s="222"/>
      <c r="M118" s="222"/>
      <c r="N118" s="221"/>
      <c r="O118" s="221"/>
      <c r="P118" s="221"/>
      <c r="Q118" s="221"/>
      <c r="R118" s="222"/>
      <c r="S118" s="222"/>
      <c r="T118" s="222"/>
      <c r="U118" s="222"/>
      <c r="V118" s="222"/>
      <c r="W118" s="222"/>
      <c r="X118" s="222"/>
      <c r="Y118" s="222"/>
      <c r="Z118" s="212"/>
      <c r="AA118" s="212"/>
      <c r="AB118" s="212"/>
      <c r="AC118" s="212"/>
      <c r="AD118" s="212"/>
      <c r="AE118" s="212"/>
      <c r="AF118" s="212"/>
      <c r="AG118" s="212" t="s">
        <v>227</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3" x14ac:dyDescent="0.2">
      <c r="A119" s="219"/>
      <c r="B119" s="220"/>
      <c r="C119" s="254" t="s">
        <v>591</v>
      </c>
      <c r="D119" s="248"/>
      <c r="E119" s="248"/>
      <c r="F119" s="248"/>
      <c r="G119" s="248"/>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227</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3" x14ac:dyDescent="0.2">
      <c r="A120" s="219"/>
      <c r="B120" s="220"/>
      <c r="C120" s="254" t="s">
        <v>592</v>
      </c>
      <c r="D120" s="248"/>
      <c r="E120" s="248"/>
      <c r="F120" s="248"/>
      <c r="G120" s="248"/>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227</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31">
        <v>62</v>
      </c>
      <c r="B121" s="232" t="s">
        <v>593</v>
      </c>
      <c r="C121" s="250" t="s">
        <v>594</v>
      </c>
      <c r="D121" s="233" t="s">
        <v>245</v>
      </c>
      <c r="E121" s="234">
        <v>95.1</v>
      </c>
      <c r="F121" s="235">
        <v>4043</v>
      </c>
      <c r="G121" s="236">
        <f>ROUND(E121*F121,2)</f>
        <v>384489.3</v>
      </c>
      <c r="H121" s="235">
        <v>4043</v>
      </c>
      <c r="I121" s="236">
        <f>ROUND(E121*H121,2)</f>
        <v>384489.3</v>
      </c>
      <c r="J121" s="235">
        <v>0</v>
      </c>
      <c r="K121" s="236">
        <f>ROUND(E121*J121,2)</f>
        <v>0</v>
      </c>
      <c r="L121" s="236">
        <v>12</v>
      </c>
      <c r="M121" s="236">
        <f>G121*(1+L121/100)</f>
        <v>430628.016</v>
      </c>
      <c r="N121" s="234">
        <v>3.0790000000000001E-2</v>
      </c>
      <c r="O121" s="234">
        <f>ROUND(E121*N121,2)</f>
        <v>2.93</v>
      </c>
      <c r="P121" s="234">
        <v>0</v>
      </c>
      <c r="Q121" s="234">
        <f>ROUND(E121*P121,2)</f>
        <v>0</v>
      </c>
      <c r="R121" s="236"/>
      <c r="S121" s="236" t="s">
        <v>200</v>
      </c>
      <c r="T121" s="237" t="s">
        <v>201</v>
      </c>
      <c r="U121" s="222">
        <v>0</v>
      </c>
      <c r="V121" s="222">
        <f>ROUND(E121*U121,2)</f>
        <v>0</v>
      </c>
      <c r="W121" s="222"/>
      <c r="X121" s="222" t="s">
        <v>445</v>
      </c>
      <c r="Y121" s="222" t="s">
        <v>186</v>
      </c>
      <c r="Z121" s="212"/>
      <c r="AA121" s="212"/>
      <c r="AB121" s="212"/>
      <c r="AC121" s="212"/>
      <c r="AD121" s="212"/>
      <c r="AE121" s="212"/>
      <c r="AF121" s="212"/>
      <c r="AG121" s="212" t="s">
        <v>446</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2" x14ac:dyDescent="0.2">
      <c r="A122" s="219"/>
      <c r="B122" s="220"/>
      <c r="C122" s="253" t="s">
        <v>592</v>
      </c>
      <c r="D122" s="247"/>
      <c r="E122" s="247"/>
      <c r="F122" s="247"/>
      <c r="G122" s="247"/>
      <c r="H122" s="222"/>
      <c r="I122" s="222"/>
      <c r="J122" s="222"/>
      <c r="K122" s="222"/>
      <c r="L122" s="222"/>
      <c r="M122" s="222"/>
      <c r="N122" s="221"/>
      <c r="O122" s="221"/>
      <c r="P122" s="221"/>
      <c r="Q122" s="221"/>
      <c r="R122" s="222"/>
      <c r="S122" s="222"/>
      <c r="T122" s="222"/>
      <c r="U122" s="222"/>
      <c r="V122" s="222"/>
      <c r="W122" s="222"/>
      <c r="X122" s="222"/>
      <c r="Y122" s="222"/>
      <c r="Z122" s="212"/>
      <c r="AA122" s="212"/>
      <c r="AB122" s="212"/>
      <c r="AC122" s="212"/>
      <c r="AD122" s="212"/>
      <c r="AE122" s="212"/>
      <c r="AF122" s="212"/>
      <c r="AG122" s="212" t="s">
        <v>227</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3" x14ac:dyDescent="0.2">
      <c r="A123" s="219"/>
      <c r="B123" s="220"/>
      <c r="C123" s="254" t="s">
        <v>595</v>
      </c>
      <c r="D123" s="248"/>
      <c r="E123" s="248"/>
      <c r="F123" s="248"/>
      <c r="G123" s="248"/>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227</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3" x14ac:dyDescent="0.2">
      <c r="A124" s="219"/>
      <c r="B124" s="220"/>
      <c r="C124" s="254" t="s">
        <v>596</v>
      </c>
      <c r="D124" s="248"/>
      <c r="E124" s="248"/>
      <c r="F124" s="248"/>
      <c r="G124" s="248"/>
      <c r="H124" s="222"/>
      <c r="I124" s="222"/>
      <c r="J124" s="222"/>
      <c r="K124" s="222"/>
      <c r="L124" s="222"/>
      <c r="M124" s="222"/>
      <c r="N124" s="221"/>
      <c r="O124" s="221"/>
      <c r="P124" s="221"/>
      <c r="Q124" s="221"/>
      <c r="R124" s="222"/>
      <c r="S124" s="222"/>
      <c r="T124" s="222"/>
      <c r="U124" s="222"/>
      <c r="V124" s="222"/>
      <c r="W124" s="222"/>
      <c r="X124" s="222"/>
      <c r="Y124" s="222"/>
      <c r="Z124" s="212"/>
      <c r="AA124" s="212"/>
      <c r="AB124" s="212"/>
      <c r="AC124" s="212"/>
      <c r="AD124" s="212"/>
      <c r="AE124" s="212"/>
      <c r="AF124" s="212"/>
      <c r="AG124" s="212" t="s">
        <v>227</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3" x14ac:dyDescent="0.2">
      <c r="A125" s="219"/>
      <c r="B125" s="220"/>
      <c r="C125" s="254" t="s">
        <v>597</v>
      </c>
      <c r="D125" s="248"/>
      <c r="E125" s="248"/>
      <c r="F125" s="248"/>
      <c r="G125" s="248"/>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227</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3" x14ac:dyDescent="0.2">
      <c r="A126" s="219"/>
      <c r="B126" s="220"/>
      <c r="C126" s="254" t="s">
        <v>598</v>
      </c>
      <c r="D126" s="248"/>
      <c r="E126" s="248"/>
      <c r="F126" s="248"/>
      <c r="G126" s="248"/>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227</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40">
        <v>63</v>
      </c>
      <c r="B127" s="241" t="s">
        <v>599</v>
      </c>
      <c r="C127" s="252" t="s">
        <v>600</v>
      </c>
      <c r="D127" s="242" t="s">
        <v>601</v>
      </c>
      <c r="E127" s="243">
        <v>4.5045000000000002</v>
      </c>
      <c r="F127" s="244">
        <v>5040</v>
      </c>
      <c r="G127" s="245">
        <f>ROUND(E127*F127,2)</f>
        <v>22702.68</v>
      </c>
      <c r="H127" s="244">
        <v>0</v>
      </c>
      <c r="I127" s="245">
        <f>ROUND(E127*H127,2)</f>
        <v>0</v>
      </c>
      <c r="J127" s="244">
        <v>5040</v>
      </c>
      <c r="K127" s="245">
        <f>ROUND(E127*J127,2)</f>
        <v>22702.68</v>
      </c>
      <c r="L127" s="245">
        <v>12</v>
      </c>
      <c r="M127" s="245">
        <f>G127*(1+L127/100)</f>
        <v>25427.001600000003</v>
      </c>
      <c r="N127" s="243">
        <v>0.8</v>
      </c>
      <c r="O127" s="243">
        <f>ROUND(E127*N127,2)</f>
        <v>3.6</v>
      </c>
      <c r="P127" s="243">
        <v>0</v>
      </c>
      <c r="Q127" s="243">
        <f>ROUND(E127*P127,2)</f>
        <v>0</v>
      </c>
      <c r="R127" s="245"/>
      <c r="S127" s="245" t="s">
        <v>200</v>
      </c>
      <c r="T127" s="246" t="s">
        <v>201</v>
      </c>
      <c r="U127" s="222">
        <v>0</v>
      </c>
      <c r="V127" s="222">
        <f>ROUND(E127*U127,2)</f>
        <v>0</v>
      </c>
      <c r="W127" s="222"/>
      <c r="X127" s="222" t="s">
        <v>185</v>
      </c>
      <c r="Y127" s="222" t="s">
        <v>186</v>
      </c>
      <c r="Z127" s="212"/>
      <c r="AA127" s="212"/>
      <c r="AB127" s="212"/>
      <c r="AC127" s="212"/>
      <c r="AD127" s="212"/>
      <c r="AE127" s="212"/>
      <c r="AF127" s="212"/>
      <c r="AG127" s="212" t="s">
        <v>187</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40">
        <v>64</v>
      </c>
      <c r="B128" s="241" t="s">
        <v>602</v>
      </c>
      <c r="C128" s="252" t="s">
        <v>603</v>
      </c>
      <c r="D128" s="242" t="s">
        <v>449</v>
      </c>
      <c r="E128" s="243">
        <v>18.018000000000001</v>
      </c>
      <c r="F128" s="244">
        <v>1071</v>
      </c>
      <c r="G128" s="245">
        <f>ROUND(E128*F128,2)</f>
        <v>19297.28</v>
      </c>
      <c r="H128" s="244">
        <v>0</v>
      </c>
      <c r="I128" s="245">
        <f>ROUND(E128*H128,2)</f>
        <v>0</v>
      </c>
      <c r="J128" s="244">
        <v>1071</v>
      </c>
      <c r="K128" s="245">
        <f>ROUND(E128*J128,2)</f>
        <v>19297.28</v>
      </c>
      <c r="L128" s="245">
        <v>12</v>
      </c>
      <c r="M128" s="245">
        <f>G128*(1+L128/100)</f>
        <v>21612.953600000001</v>
      </c>
      <c r="N128" s="243">
        <v>0.01</v>
      </c>
      <c r="O128" s="243">
        <f>ROUND(E128*N128,2)</f>
        <v>0.18</v>
      </c>
      <c r="P128" s="243">
        <v>0</v>
      </c>
      <c r="Q128" s="243">
        <f>ROUND(E128*P128,2)</f>
        <v>0</v>
      </c>
      <c r="R128" s="245"/>
      <c r="S128" s="245" t="s">
        <v>200</v>
      </c>
      <c r="T128" s="246" t="s">
        <v>201</v>
      </c>
      <c r="U128" s="222">
        <v>0</v>
      </c>
      <c r="V128" s="222">
        <f>ROUND(E128*U128,2)</f>
        <v>0</v>
      </c>
      <c r="W128" s="222"/>
      <c r="X128" s="222" t="s">
        <v>185</v>
      </c>
      <c r="Y128" s="222" t="s">
        <v>186</v>
      </c>
      <c r="Z128" s="212"/>
      <c r="AA128" s="212"/>
      <c r="AB128" s="212"/>
      <c r="AC128" s="212"/>
      <c r="AD128" s="212"/>
      <c r="AE128" s="212"/>
      <c r="AF128" s="212"/>
      <c r="AG128" s="212" t="s">
        <v>187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x14ac:dyDescent="0.2">
      <c r="A129" s="224" t="s">
        <v>178</v>
      </c>
      <c r="B129" s="225" t="s">
        <v>82</v>
      </c>
      <c r="C129" s="249" t="s">
        <v>83</v>
      </c>
      <c r="D129" s="226"/>
      <c r="E129" s="227"/>
      <c r="F129" s="228"/>
      <c r="G129" s="228">
        <f>SUMIF(AG130:AG132,"&lt;&gt;NOR",G130:G132)</f>
        <v>84432</v>
      </c>
      <c r="H129" s="228"/>
      <c r="I129" s="228">
        <f>SUM(I130:I132)</f>
        <v>5981.36</v>
      </c>
      <c r="J129" s="228"/>
      <c r="K129" s="228">
        <f>SUM(K130:K132)</f>
        <v>78450.64</v>
      </c>
      <c r="L129" s="228"/>
      <c r="M129" s="228">
        <f>SUM(M130:M132)</f>
        <v>94563.840000000011</v>
      </c>
      <c r="N129" s="227"/>
      <c r="O129" s="227">
        <f>SUM(O130:O132)</f>
        <v>7.83</v>
      </c>
      <c r="P129" s="227"/>
      <c r="Q129" s="227">
        <f>SUM(Q130:Q132)</f>
        <v>0</v>
      </c>
      <c r="R129" s="228"/>
      <c r="S129" s="228"/>
      <c r="T129" s="229"/>
      <c r="U129" s="223"/>
      <c r="V129" s="223">
        <f>SUM(V130:V132)</f>
        <v>7.04</v>
      </c>
      <c r="W129" s="223"/>
      <c r="X129" s="223"/>
      <c r="Y129" s="223"/>
      <c r="AG129" t="s">
        <v>179</v>
      </c>
    </row>
    <row r="130" spans="1:60" ht="22.5" outlineLevel="1" x14ac:dyDescent="0.2">
      <c r="A130" s="240">
        <v>65</v>
      </c>
      <c r="B130" s="241" t="s">
        <v>604</v>
      </c>
      <c r="C130" s="252" t="s">
        <v>605</v>
      </c>
      <c r="D130" s="242" t="s">
        <v>245</v>
      </c>
      <c r="E130" s="243">
        <v>11</v>
      </c>
      <c r="F130" s="244">
        <v>6720</v>
      </c>
      <c r="G130" s="245">
        <f>ROUND(E130*F130,2)</f>
        <v>73920</v>
      </c>
      <c r="H130" s="244">
        <v>0</v>
      </c>
      <c r="I130" s="245">
        <f>ROUND(E130*H130,2)</f>
        <v>0</v>
      </c>
      <c r="J130" s="244">
        <v>6720</v>
      </c>
      <c r="K130" s="245">
        <f>ROUND(E130*J130,2)</f>
        <v>73920</v>
      </c>
      <c r="L130" s="245">
        <v>12</v>
      </c>
      <c r="M130" s="245">
        <f>G130*(1+L130/100)</f>
        <v>82790.400000000009</v>
      </c>
      <c r="N130" s="243">
        <v>0.25207000000000002</v>
      </c>
      <c r="O130" s="243">
        <f>ROUND(E130*N130,2)</f>
        <v>2.77</v>
      </c>
      <c r="P130" s="243">
        <v>0</v>
      </c>
      <c r="Q130" s="243">
        <f>ROUND(E130*P130,2)</f>
        <v>0</v>
      </c>
      <c r="R130" s="245"/>
      <c r="S130" s="245" t="s">
        <v>200</v>
      </c>
      <c r="T130" s="246" t="s">
        <v>201</v>
      </c>
      <c r="U130" s="222">
        <v>0.64</v>
      </c>
      <c r="V130" s="222">
        <f>ROUND(E130*U130,2)</f>
        <v>7.04</v>
      </c>
      <c r="W130" s="222"/>
      <c r="X130" s="222" t="s">
        <v>185</v>
      </c>
      <c r="Y130" s="222" t="s">
        <v>186</v>
      </c>
      <c r="Z130" s="212"/>
      <c r="AA130" s="212"/>
      <c r="AB130" s="212"/>
      <c r="AC130" s="212"/>
      <c r="AD130" s="212"/>
      <c r="AE130" s="212"/>
      <c r="AF130" s="212"/>
      <c r="AG130" s="212" t="s">
        <v>187</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ht="33.75" outlineLevel="1" x14ac:dyDescent="0.2">
      <c r="A131" s="231">
        <v>66</v>
      </c>
      <c r="B131" s="232" t="s">
        <v>606</v>
      </c>
      <c r="C131" s="250" t="s">
        <v>607</v>
      </c>
      <c r="D131" s="233" t="s">
        <v>217</v>
      </c>
      <c r="E131" s="234">
        <v>8</v>
      </c>
      <c r="F131" s="235">
        <v>1314</v>
      </c>
      <c r="G131" s="236">
        <f>ROUND(E131*F131,2)</f>
        <v>10512</v>
      </c>
      <c r="H131" s="235">
        <v>747.67</v>
      </c>
      <c r="I131" s="236">
        <f>ROUND(E131*H131,2)</f>
        <v>5981.36</v>
      </c>
      <c r="J131" s="235">
        <v>566.33000000000004</v>
      </c>
      <c r="K131" s="236">
        <f>ROUND(E131*J131,2)</f>
        <v>4530.6400000000003</v>
      </c>
      <c r="L131" s="236">
        <v>12</v>
      </c>
      <c r="M131" s="236">
        <f>G131*(1+L131/100)</f>
        <v>11773.44</v>
      </c>
      <c r="N131" s="234">
        <v>0.63253999999999999</v>
      </c>
      <c r="O131" s="234">
        <f>ROUND(E131*N131,2)</f>
        <v>5.0599999999999996</v>
      </c>
      <c r="P131" s="234">
        <v>0</v>
      </c>
      <c r="Q131" s="234">
        <f>ROUND(E131*P131,2)</f>
        <v>0</v>
      </c>
      <c r="R131" s="236" t="s">
        <v>454</v>
      </c>
      <c r="S131" s="236" t="s">
        <v>184</v>
      </c>
      <c r="T131" s="237" t="s">
        <v>184</v>
      </c>
      <c r="U131" s="222">
        <v>0</v>
      </c>
      <c r="V131" s="222">
        <f>ROUND(E131*U131,2)</f>
        <v>0</v>
      </c>
      <c r="W131" s="222"/>
      <c r="X131" s="222" t="s">
        <v>445</v>
      </c>
      <c r="Y131" s="222" t="s">
        <v>186</v>
      </c>
      <c r="Z131" s="212"/>
      <c r="AA131" s="212"/>
      <c r="AB131" s="212"/>
      <c r="AC131" s="212"/>
      <c r="AD131" s="212"/>
      <c r="AE131" s="212"/>
      <c r="AF131" s="212"/>
      <c r="AG131" s="212" t="s">
        <v>446</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ht="67.5" outlineLevel="2" x14ac:dyDescent="0.2">
      <c r="A132" s="219"/>
      <c r="B132" s="220"/>
      <c r="C132" s="251" t="s">
        <v>608</v>
      </c>
      <c r="D132" s="239"/>
      <c r="E132" s="239"/>
      <c r="F132" s="239"/>
      <c r="G132" s="239"/>
      <c r="H132" s="222"/>
      <c r="I132" s="222"/>
      <c r="J132" s="222"/>
      <c r="K132" s="222"/>
      <c r="L132" s="222"/>
      <c r="M132" s="222"/>
      <c r="N132" s="221"/>
      <c r="O132" s="221"/>
      <c r="P132" s="221"/>
      <c r="Q132" s="221"/>
      <c r="R132" s="222"/>
      <c r="S132" s="222"/>
      <c r="T132" s="222"/>
      <c r="U132" s="222"/>
      <c r="V132" s="222"/>
      <c r="W132" s="222"/>
      <c r="X132" s="222"/>
      <c r="Y132" s="222"/>
      <c r="Z132" s="212"/>
      <c r="AA132" s="212"/>
      <c r="AB132" s="212"/>
      <c r="AC132" s="212"/>
      <c r="AD132" s="212"/>
      <c r="AE132" s="212"/>
      <c r="AF132" s="212"/>
      <c r="AG132" s="212" t="s">
        <v>189</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38" t="str">
        <f>C132</f>
        <v>odkopávky nezapažené pro silnice, s přemístěním výkopku v příčných profilech, s naložením na dopravní prostředek a odvozem do 1 km, s uložením výkopku na skládku a úpravou pláně. Podklad ze štěrkopísku s rozprostřením, vlhčením a zhutněním tl. 10 cm, dodávka a položení dlažby betonové do lože z těženého kameniva do tl. 3 cm, s vyplněním spár, s dvojím beraněním a se smetením přebytečného materiálu na krajnici, osazení a dodávka záhonových obrubníků do lože z prostého betonu tl. 5-10 cm se zalitím a zatřením spár maltou, s opěrou. Skladba: podklad ze štěrkopísku                  10 cm lože z kameniva                               3 cm dlažba betonová                              4, 5, 6 cm celkem                                           17,18,19 cm</v>
      </c>
      <c r="BB132" s="212"/>
      <c r="BC132" s="212"/>
      <c r="BD132" s="212"/>
      <c r="BE132" s="212"/>
      <c r="BF132" s="212"/>
      <c r="BG132" s="212"/>
      <c r="BH132" s="212"/>
    </row>
    <row r="133" spans="1:60" x14ac:dyDescent="0.2">
      <c r="A133" s="224" t="s">
        <v>178</v>
      </c>
      <c r="B133" s="225" t="s">
        <v>84</v>
      </c>
      <c r="C133" s="249" t="s">
        <v>85</v>
      </c>
      <c r="D133" s="226"/>
      <c r="E133" s="227"/>
      <c r="F133" s="228"/>
      <c r="G133" s="228">
        <f>SUMIF(AG134:AG146,"&lt;&gt;NOR",G134:G146)</f>
        <v>1715837.35</v>
      </c>
      <c r="H133" s="228"/>
      <c r="I133" s="228">
        <f>SUM(I134:I146)</f>
        <v>434213.57000000007</v>
      </c>
      <c r="J133" s="228"/>
      <c r="K133" s="228">
        <f>SUM(K134:K146)</f>
        <v>1281623.7899999998</v>
      </c>
      <c r="L133" s="228"/>
      <c r="M133" s="228">
        <f>SUM(M134:M146)</f>
        <v>1921737.8319999999</v>
      </c>
      <c r="N133" s="227"/>
      <c r="O133" s="227">
        <f>SUM(O134:O146)</f>
        <v>56.48</v>
      </c>
      <c r="P133" s="227"/>
      <c r="Q133" s="227">
        <f>SUM(Q134:Q146)</f>
        <v>0</v>
      </c>
      <c r="R133" s="228"/>
      <c r="S133" s="228"/>
      <c r="T133" s="229"/>
      <c r="U133" s="223"/>
      <c r="V133" s="223">
        <f>SUM(V134:V146)</f>
        <v>1598.3999999999999</v>
      </c>
      <c r="W133" s="223"/>
      <c r="X133" s="223"/>
      <c r="Y133" s="223"/>
      <c r="AG133" t="s">
        <v>179</v>
      </c>
    </row>
    <row r="134" spans="1:60" outlineLevel="1" x14ac:dyDescent="0.2">
      <c r="A134" s="240">
        <v>67</v>
      </c>
      <c r="B134" s="241" t="s">
        <v>609</v>
      </c>
      <c r="C134" s="252" t="s">
        <v>610</v>
      </c>
      <c r="D134" s="242" t="s">
        <v>245</v>
      </c>
      <c r="E134" s="243">
        <v>1100</v>
      </c>
      <c r="F134" s="244">
        <v>224</v>
      </c>
      <c r="G134" s="245">
        <f>ROUND(E134*F134,2)</f>
        <v>246400</v>
      </c>
      <c r="H134" s="244">
        <v>0</v>
      </c>
      <c r="I134" s="245">
        <f>ROUND(E134*H134,2)</f>
        <v>0</v>
      </c>
      <c r="J134" s="244">
        <v>224</v>
      </c>
      <c r="K134" s="245">
        <f>ROUND(E134*J134,2)</f>
        <v>246400</v>
      </c>
      <c r="L134" s="245">
        <v>12</v>
      </c>
      <c r="M134" s="245">
        <f>G134*(1+L134/100)</f>
        <v>275968</v>
      </c>
      <c r="N134" s="243">
        <v>0</v>
      </c>
      <c r="O134" s="243">
        <f>ROUND(E134*N134,2)</f>
        <v>0</v>
      </c>
      <c r="P134" s="243">
        <v>0</v>
      </c>
      <c r="Q134" s="243">
        <f>ROUND(E134*P134,2)</f>
        <v>0</v>
      </c>
      <c r="R134" s="245"/>
      <c r="S134" s="245" t="s">
        <v>200</v>
      </c>
      <c r="T134" s="246" t="s">
        <v>201</v>
      </c>
      <c r="U134" s="222">
        <v>0</v>
      </c>
      <c r="V134" s="222">
        <f>ROUND(E134*U134,2)</f>
        <v>0</v>
      </c>
      <c r="W134" s="222"/>
      <c r="X134" s="222" t="s">
        <v>185</v>
      </c>
      <c r="Y134" s="222" t="s">
        <v>186</v>
      </c>
      <c r="Z134" s="212"/>
      <c r="AA134" s="212"/>
      <c r="AB134" s="212"/>
      <c r="AC134" s="212"/>
      <c r="AD134" s="212"/>
      <c r="AE134" s="212"/>
      <c r="AF134" s="212"/>
      <c r="AG134" s="212" t="s">
        <v>187</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ht="22.5" outlineLevel="1" x14ac:dyDescent="0.2">
      <c r="A135" s="231">
        <v>68</v>
      </c>
      <c r="B135" s="232" t="s">
        <v>611</v>
      </c>
      <c r="C135" s="250" t="s">
        <v>612</v>
      </c>
      <c r="D135" s="233" t="s">
        <v>217</v>
      </c>
      <c r="E135" s="234">
        <v>1080.528</v>
      </c>
      <c r="F135" s="235">
        <v>419</v>
      </c>
      <c r="G135" s="236">
        <f>ROUND(E135*F135,2)</f>
        <v>452741.23</v>
      </c>
      <c r="H135" s="235">
        <v>166.62</v>
      </c>
      <c r="I135" s="236">
        <f>ROUND(E135*H135,2)</f>
        <v>180037.58</v>
      </c>
      <c r="J135" s="235">
        <v>252.38</v>
      </c>
      <c r="K135" s="236">
        <f>ROUND(E135*J135,2)</f>
        <v>272703.65999999997</v>
      </c>
      <c r="L135" s="236">
        <v>12</v>
      </c>
      <c r="M135" s="236">
        <f>G135*(1+L135/100)</f>
        <v>507070.17760000005</v>
      </c>
      <c r="N135" s="234">
        <v>2.52E-2</v>
      </c>
      <c r="O135" s="234">
        <f>ROUND(E135*N135,2)</f>
        <v>27.23</v>
      </c>
      <c r="P135" s="234">
        <v>0</v>
      </c>
      <c r="Q135" s="234">
        <f>ROUND(E135*P135,2)</f>
        <v>0</v>
      </c>
      <c r="R135" s="236" t="s">
        <v>218</v>
      </c>
      <c r="S135" s="236" t="s">
        <v>184</v>
      </c>
      <c r="T135" s="237" t="s">
        <v>184</v>
      </c>
      <c r="U135" s="222">
        <v>0.42</v>
      </c>
      <c r="V135" s="222">
        <f>ROUND(E135*U135,2)</f>
        <v>453.82</v>
      </c>
      <c r="W135" s="222"/>
      <c r="X135" s="222" t="s">
        <v>185</v>
      </c>
      <c r="Y135" s="222" t="s">
        <v>186</v>
      </c>
      <c r="Z135" s="212"/>
      <c r="AA135" s="212"/>
      <c r="AB135" s="212"/>
      <c r="AC135" s="212"/>
      <c r="AD135" s="212"/>
      <c r="AE135" s="212"/>
      <c r="AF135" s="212"/>
      <c r="AG135" s="212" t="s">
        <v>187</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2" x14ac:dyDescent="0.2">
      <c r="A136" s="219"/>
      <c r="B136" s="220"/>
      <c r="C136" s="251" t="s">
        <v>613</v>
      </c>
      <c r="D136" s="239"/>
      <c r="E136" s="239"/>
      <c r="F136" s="239"/>
      <c r="G136" s="239"/>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189</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33.75" outlineLevel="1" x14ac:dyDescent="0.2">
      <c r="A137" s="231">
        <v>69</v>
      </c>
      <c r="B137" s="232" t="s">
        <v>614</v>
      </c>
      <c r="C137" s="250" t="s">
        <v>615</v>
      </c>
      <c r="D137" s="233" t="s">
        <v>217</v>
      </c>
      <c r="E137" s="234">
        <v>210.2</v>
      </c>
      <c r="F137" s="235">
        <v>59.6</v>
      </c>
      <c r="G137" s="236">
        <f>ROUND(E137*F137,2)</f>
        <v>12527.92</v>
      </c>
      <c r="H137" s="235">
        <v>21.68</v>
      </c>
      <c r="I137" s="236">
        <f>ROUND(E137*H137,2)</f>
        <v>4557.1400000000003</v>
      </c>
      <c r="J137" s="235">
        <v>37.92</v>
      </c>
      <c r="K137" s="236">
        <f>ROUND(E137*J137,2)</f>
        <v>7970.78</v>
      </c>
      <c r="L137" s="236">
        <v>12</v>
      </c>
      <c r="M137" s="236">
        <f>G137*(1+L137/100)</f>
        <v>14031.270400000001</v>
      </c>
      <c r="N137" s="234">
        <v>2.4000000000000001E-4</v>
      </c>
      <c r="O137" s="234">
        <f>ROUND(E137*N137,2)</f>
        <v>0.05</v>
      </c>
      <c r="P137" s="234">
        <v>0</v>
      </c>
      <c r="Q137" s="234">
        <f>ROUND(E137*P137,2)</f>
        <v>0</v>
      </c>
      <c r="R137" s="236" t="s">
        <v>218</v>
      </c>
      <c r="S137" s="236" t="s">
        <v>184</v>
      </c>
      <c r="T137" s="237" t="s">
        <v>184</v>
      </c>
      <c r="U137" s="222">
        <v>7.0000000000000007E-2</v>
      </c>
      <c r="V137" s="222">
        <f>ROUND(E137*U137,2)</f>
        <v>14.71</v>
      </c>
      <c r="W137" s="222"/>
      <c r="X137" s="222" t="s">
        <v>185</v>
      </c>
      <c r="Y137" s="222" t="s">
        <v>186</v>
      </c>
      <c r="Z137" s="212"/>
      <c r="AA137" s="212"/>
      <c r="AB137" s="212"/>
      <c r="AC137" s="212"/>
      <c r="AD137" s="212"/>
      <c r="AE137" s="212"/>
      <c r="AF137" s="212"/>
      <c r="AG137" s="212" t="s">
        <v>187</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2" x14ac:dyDescent="0.2">
      <c r="A138" s="219"/>
      <c r="B138" s="220"/>
      <c r="C138" s="251" t="s">
        <v>613</v>
      </c>
      <c r="D138" s="239"/>
      <c r="E138" s="239"/>
      <c r="F138" s="239"/>
      <c r="G138" s="239"/>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189</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ht="22.5" outlineLevel="1" x14ac:dyDescent="0.2">
      <c r="A139" s="231">
        <v>70</v>
      </c>
      <c r="B139" s="232" t="s">
        <v>616</v>
      </c>
      <c r="C139" s="250" t="s">
        <v>617</v>
      </c>
      <c r="D139" s="233" t="s">
        <v>217</v>
      </c>
      <c r="E139" s="234">
        <v>210.2</v>
      </c>
      <c r="F139" s="235">
        <v>437</v>
      </c>
      <c r="G139" s="236">
        <f>ROUND(E139*F139,2)</f>
        <v>91857.4</v>
      </c>
      <c r="H139" s="235">
        <v>238.57</v>
      </c>
      <c r="I139" s="236">
        <f>ROUND(E139*H139,2)</f>
        <v>50147.41</v>
      </c>
      <c r="J139" s="235">
        <v>198.43</v>
      </c>
      <c r="K139" s="236">
        <f>ROUND(E139*J139,2)</f>
        <v>41709.99</v>
      </c>
      <c r="L139" s="236">
        <v>12</v>
      </c>
      <c r="M139" s="236">
        <f>G139*(1+L139/100)</f>
        <v>102880.288</v>
      </c>
      <c r="N139" s="234">
        <v>3.0699999999999998E-3</v>
      </c>
      <c r="O139" s="234">
        <f>ROUND(E139*N139,2)</f>
        <v>0.65</v>
      </c>
      <c r="P139" s="234">
        <v>0</v>
      </c>
      <c r="Q139" s="234">
        <f>ROUND(E139*P139,2)</f>
        <v>0</v>
      </c>
      <c r="R139" s="236" t="s">
        <v>218</v>
      </c>
      <c r="S139" s="236" t="s">
        <v>184</v>
      </c>
      <c r="T139" s="237" t="s">
        <v>184</v>
      </c>
      <c r="U139" s="222">
        <v>0.31</v>
      </c>
      <c r="V139" s="222">
        <f>ROUND(E139*U139,2)</f>
        <v>65.16</v>
      </c>
      <c r="W139" s="222"/>
      <c r="X139" s="222" t="s">
        <v>185</v>
      </c>
      <c r="Y139" s="222" t="s">
        <v>186</v>
      </c>
      <c r="Z139" s="212"/>
      <c r="AA139" s="212"/>
      <c r="AB139" s="212"/>
      <c r="AC139" s="212"/>
      <c r="AD139" s="212"/>
      <c r="AE139" s="212"/>
      <c r="AF139" s="212"/>
      <c r="AG139" s="212" t="s">
        <v>187</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2" x14ac:dyDescent="0.2">
      <c r="A140" s="219"/>
      <c r="B140" s="220"/>
      <c r="C140" s="251" t="s">
        <v>613</v>
      </c>
      <c r="D140" s="239"/>
      <c r="E140" s="239"/>
      <c r="F140" s="239"/>
      <c r="G140" s="239"/>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189</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2" x14ac:dyDescent="0.2">
      <c r="A141" s="219"/>
      <c r="B141" s="220"/>
      <c r="C141" s="254" t="s">
        <v>618</v>
      </c>
      <c r="D141" s="248"/>
      <c r="E141" s="248"/>
      <c r="F141" s="248"/>
      <c r="G141" s="248"/>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227</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ht="22.5" outlineLevel="1" x14ac:dyDescent="0.2">
      <c r="A142" s="231">
        <v>71</v>
      </c>
      <c r="B142" s="232" t="s">
        <v>619</v>
      </c>
      <c r="C142" s="250" t="s">
        <v>620</v>
      </c>
      <c r="D142" s="233" t="s">
        <v>217</v>
      </c>
      <c r="E142" s="234">
        <v>1937</v>
      </c>
      <c r="F142" s="235">
        <v>437.5</v>
      </c>
      <c r="G142" s="236">
        <f>ROUND(E142*F142,2)</f>
        <v>847437.5</v>
      </c>
      <c r="H142" s="235">
        <v>92.16</v>
      </c>
      <c r="I142" s="236">
        <f>ROUND(E142*H142,2)</f>
        <v>178513.92000000001</v>
      </c>
      <c r="J142" s="235">
        <v>345.34</v>
      </c>
      <c r="K142" s="236">
        <f>ROUND(E142*J142,2)</f>
        <v>668923.57999999996</v>
      </c>
      <c r="L142" s="236">
        <v>12</v>
      </c>
      <c r="M142" s="236">
        <f>G142*(1+L142/100)</f>
        <v>949130.00000000012</v>
      </c>
      <c r="N142" s="234">
        <v>1.4659999999999999E-2</v>
      </c>
      <c r="O142" s="234">
        <f>ROUND(E142*N142,2)</f>
        <v>28.4</v>
      </c>
      <c r="P142" s="234">
        <v>0</v>
      </c>
      <c r="Q142" s="234">
        <f>ROUND(E142*P142,2)</f>
        <v>0</v>
      </c>
      <c r="R142" s="236" t="s">
        <v>218</v>
      </c>
      <c r="S142" s="236" t="s">
        <v>184</v>
      </c>
      <c r="T142" s="237" t="s">
        <v>184</v>
      </c>
      <c r="U142" s="222">
        <v>0.5393</v>
      </c>
      <c r="V142" s="222">
        <f>ROUND(E142*U142,2)</f>
        <v>1044.6199999999999</v>
      </c>
      <c r="W142" s="222"/>
      <c r="X142" s="222" t="s">
        <v>185</v>
      </c>
      <c r="Y142" s="222" t="s">
        <v>186</v>
      </c>
      <c r="Z142" s="212"/>
      <c r="AA142" s="212"/>
      <c r="AB142" s="212"/>
      <c r="AC142" s="212"/>
      <c r="AD142" s="212"/>
      <c r="AE142" s="212"/>
      <c r="AF142" s="212"/>
      <c r="AG142" s="212" t="s">
        <v>187</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2" x14ac:dyDescent="0.2">
      <c r="A143" s="219"/>
      <c r="B143" s="220"/>
      <c r="C143" s="251" t="s">
        <v>613</v>
      </c>
      <c r="D143" s="239"/>
      <c r="E143" s="239"/>
      <c r="F143" s="239"/>
      <c r="G143" s="239"/>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189</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2" x14ac:dyDescent="0.2">
      <c r="A144" s="219"/>
      <c r="B144" s="220"/>
      <c r="C144" s="254" t="s">
        <v>621</v>
      </c>
      <c r="D144" s="248"/>
      <c r="E144" s="248"/>
      <c r="F144" s="248"/>
      <c r="G144" s="248"/>
      <c r="H144" s="222"/>
      <c r="I144" s="222"/>
      <c r="J144" s="222"/>
      <c r="K144" s="222"/>
      <c r="L144" s="222"/>
      <c r="M144" s="222"/>
      <c r="N144" s="221"/>
      <c r="O144" s="221"/>
      <c r="P144" s="221"/>
      <c r="Q144" s="221"/>
      <c r="R144" s="222"/>
      <c r="S144" s="222"/>
      <c r="T144" s="222"/>
      <c r="U144" s="222"/>
      <c r="V144" s="222"/>
      <c r="W144" s="222"/>
      <c r="X144" s="222"/>
      <c r="Y144" s="222"/>
      <c r="Z144" s="212"/>
      <c r="AA144" s="212"/>
      <c r="AB144" s="212"/>
      <c r="AC144" s="212"/>
      <c r="AD144" s="212"/>
      <c r="AE144" s="212"/>
      <c r="AF144" s="212"/>
      <c r="AG144" s="212" t="s">
        <v>227</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38" t="str">
        <f>C144</f>
        <v>Nanesení omítky, srovnání H-latí, (zavadnutí), navlhčení houbovým hladítkem, úprava povrchu špachtlí.</v>
      </c>
      <c r="BB144" s="212"/>
      <c r="BC144" s="212"/>
      <c r="BD144" s="212"/>
      <c r="BE144" s="212"/>
      <c r="BF144" s="212"/>
      <c r="BG144" s="212"/>
      <c r="BH144" s="212"/>
    </row>
    <row r="145" spans="1:60" outlineLevel="3" x14ac:dyDescent="0.2">
      <c r="A145" s="219"/>
      <c r="B145" s="220"/>
      <c r="C145" s="254" t="s">
        <v>618</v>
      </c>
      <c r="D145" s="248"/>
      <c r="E145" s="248"/>
      <c r="F145" s="248"/>
      <c r="G145" s="248"/>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227</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40">
        <v>72</v>
      </c>
      <c r="B146" s="241" t="s">
        <v>622</v>
      </c>
      <c r="C146" s="252" t="s">
        <v>623</v>
      </c>
      <c r="D146" s="242" t="s">
        <v>217</v>
      </c>
      <c r="E146" s="243">
        <v>287.05</v>
      </c>
      <c r="F146" s="244">
        <v>226</v>
      </c>
      <c r="G146" s="245">
        <f>ROUND(E146*F146,2)</f>
        <v>64873.3</v>
      </c>
      <c r="H146" s="244">
        <v>73.010000000000005</v>
      </c>
      <c r="I146" s="245">
        <f>ROUND(E146*H146,2)</f>
        <v>20957.52</v>
      </c>
      <c r="J146" s="244">
        <v>152.99</v>
      </c>
      <c r="K146" s="245">
        <f>ROUND(E146*J146,2)</f>
        <v>43915.78</v>
      </c>
      <c r="L146" s="245">
        <v>12</v>
      </c>
      <c r="M146" s="245">
        <f>G146*(1+L146/100)</f>
        <v>72658.096000000005</v>
      </c>
      <c r="N146" s="243">
        <v>5.2999999999999998E-4</v>
      </c>
      <c r="O146" s="243">
        <f>ROUND(E146*N146,2)</f>
        <v>0.15</v>
      </c>
      <c r="P146" s="243">
        <v>0</v>
      </c>
      <c r="Q146" s="243">
        <f>ROUND(E146*P146,2)</f>
        <v>0</v>
      </c>
      <c r="R146" s="245"/>
      <c r="S146" s="245" t="s">
        <v>200</v>
      </c>
      <c r="T146" s="246" t="s">
        <v>201</v>
      </c>
      <c r="U146" s="222">
        <v>7.0000000000000007E-2</v>
      </c>
      <c r="V146" s="222">
        <f>ROUND(E146*U146,2)</f>
        <v>20.09</v>
      </c>
      <c r="W146" s="222"/>
      <c r="X146" s="222" t="s">
        <v>185</v>
      </c>
      <c r="Y146" s="222" t="s">
        <v>186</v>
      </c>
      <c r="Z146" s="212"/>
      <c r="AA146" s="212"/>
      <c r="AB146" s="212"/>
      <c r="AC146" s="212"/>
      <c r="AD146" s="212"/>
      <c r="AE146" s="212"/>
      <c r="AF146" s="212"/>
      <c r="AG146" s="212" t="s">
        <v>187</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x14ac:dyDescent="0.2">
      <c r="A147" s="224" t="s">
        <v>178</v>
      </c>
      <c r="B147" s="225" t="s">
        <v>86</v>
      </c>
      <c r="C147" s="249" t="s">
        <v>87</v>
      </c>
      <c r="D147" s="226"/>
      <c r="E147" s="227"/>
      <c r="F147" s="228"/>
      <c r="G147" s="228">
        <f>SUMIF(AG148:AG154,"&lt;&gt;NOR",G148:G154)</f>
        <v>6017571.0599999996</v>
      </c>
      <c r="H147" s="228"/>
      <c r="I147" s="228">
        <f>SUM(I148:I154)</f>
        <v>2409500.7799999998</v>
      </c>
      <c r="J147" s="228"/>
      <c r="K147" s="228">
        <f>SUM(K148:K154)</f>
        <v>3608070.2800000003</v>
      </c>
      <c r="L147" s="228"/>
      <c r="M147" s="228">
        <f>SUM(M148:M154)</f>
        <v>6739679.5872000009</v>
      </c>
      <c r="N147" s="227"/>
      <c r="O147" s="227">
        <f>SUM(O148:O154)</f>
        <v>158.5</v>
      </c>
      <c r="P147" s="227"/>
      <c r="Q147" s="227">
        <f>SUM(Q148:Q154)</f>
        <v>0</v>
      </c>
      <c r="R147" s="228"/>
      <c r="S147" s="228"/>
      <c r="T147" s="229"/>
      <c r="U147" s="223"/>
      <c r="V147" s="223">
        <f>SUM(V148:V154)</f>
        <v>1858.06</v>
      </c>
      <c r="W147" s="223"/>
      <c r="X147" s="223"/>
      <c r="Y147" s="223"/>
      <c r="AG147" t="s">
        <v>179</v>
      </c>
    </row>
    <row r="148" spans="1:60" outlineLevel="1" x14ac:dyDescent="0.2">
      <c r="A148" s="240">
        <v>73</v>
      </c>
      <c r="B148" s="241" t="s">
        <v>624</v>
      </c>
      <c r="C148" s="252" t="s">
        <v>625</v>
      </c>
      <c r="D148" s="242" t="s">
        <v>449</v>
      </c>
      <c r="E148" s="243">
        <v>374.02</v>
      </c>
      <c r="F148" s="244">
        <v>2499</v>
      </c>
      <c r="G148" s="245">
        <f>ROUND(E148*F148,2)</f>
        <v>934675.98</v>
      </c>
      <c r="H148" s="244">
        <v>2003.42</v>
      </c>
      <c r="I148" s="245">
        <f>ROUND(E148*H148,2)</f>
        <v>749319.15</v>
      </c>
      <c r="J148" s="244">
        <v>495.58</v>
      </c>
      <c r="K148" s="245">
        <f>ROUND(E148*J148,2)</f>
        <v>185356.83</v>
      </c>
      <c r="L148" s="245">
        <v>12</v>
      </c>
      <c r="M148" s="245">
        <f>G148*(1+L148/100)</f>
        <v>1046837.0976000001</v>
      </c>
      <c r="N148" s="243">
        <v>8.0000000000000004E-4</v>
      </c>
      <c r="O148" s="243">
        <f>ROUND(E148*N148,2)</f>
        <v>0.3</v>
      </c>
      <c r="P148" s="243">
        <v>0</v>
      </c>
      <c r="Q148" s="243">
        <f>ROUND(E148*P148,2)</f>
        <v>0</v>
      </c>
      <c r="R148" s="245"/>
      <c r="S148" s="245" t="s">
        <v>200</v>
      </c>
      <c r="T148" s="246" t="s">
        <v>201</v>
      </c>
      <c r="U148" s="222">
        <v>1.02</v>
      </c>
      <c r="V148" s="222">
        <f>ROUND(E148*U148,2)</f>
        <v>381.5</v>
      </c>
      <c r="W148" s="222"/>
      <c r="X148" s="222" t="s">
        <v>185</v>
      </c>
      <c r="Y148" s="222" t="s">
        <v>186</v>
      </c>
      <c r="Z148" s="212"/>
      <c r="AA148" s="212"/>
      <c r="AB148" s="212"/>
      <c r="AC148" s="212"/>
      <c r="AD148" s="212"/>
      <c r="AE148" s="212"/>
      <c r="AF148" s="212"/>
      <c r="AG148" s="212" t="s">
        <v>187</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ht="22.5" outlineLevel="1" x14ac:dyDescent="0.2">
      <c r="A149" s="240">
        <v>74</v>
      </c>
      <c r="B149" s="241" t="s">
        <v>626</v>
      </c>
      <c r="C149" s="252" t="s">
        <v>627</v>
      </c>
      <c r="D149" s="242" t="s">
        <v>217</v>
      </c>
      <c r="E149" s="243">
        <v>4101.5523999999996</v>
      </c>
      <c r="F149" s="244">
        <v>319.5</v>
      </c>
      <c r="G149" s="245">
        <f>ROUND(E149*F149,2)</f>
        <v>1310445.99</v>
      </c>
      <c r="H149" s="244">
        <v>84.87</v>
      </c>
      <c r="I149" s="245">
        <f>ROUND(E149*H149,2)</f>
        <v>348098.75</v>
      </c>
      <c r="J149" s="244">
        <v>234.63</v>
      </c>
      <c r="K149" s="245">
        <f>ROUND(E149*J149,2)</f>
        <v>962347.24</v>
      </c>
      <c r="L149" s="245">
        <v>12</v>
      </c>
      <c r="M149" s="245">
        <f>G149*(1+L149/100)</f>
        <v>1467699.5088000002</v>
      </c>
      <c r="N149" s="243">
        <v>3.6700000000000001E-3</v>
      </c>
      <c r="O149" s="243">
        <f>ROUND(E149*N149,2)</f>
        <v>15.05</v>
      </c>
      <c r="P149" s="243">
        <v>0</v>
      </c>
      <c r="Q149" s="243">
        <f>ROUND(E149*P149,2)</f>
        <v>0</v>
      </c>
      <c r="R149" s="245" t="s">
        <v>218</v>
      </c>
      <c r="S149" s="245" t="s">
        <v>184</v>
      </c>
      <c r="T149" s="246" t="s">
        <v>184</v>
      </c>
      <c r="U149" s="222">
        <v>0.36</v>
      </c>
      <c r="V149" s="222">
        <f>ROUND(E149*U149,2)</f>
        <v>1476.56</v>
      </c>
      <c r="W149" s="222"/>
      <c r="X149" s="222" t="s">
        <v>185</v>
      </c>
      <c r="Y149" s="222" t="s">
        <v>186</v>
      </c>
      <c r="Z149" s="212"/>
      <c r="AA149" s="212"/>
      <c r="AB149" s="212"/>
      <c r="AC149" s="212"/>
      <c r="AD149" s="212"/>
      <c r="AE149" s="212"/>
      <c r="AF149" s="212"/>
      <c r="AG149" s="212" t="s">
        <v>187</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ht="22.5" outlineLevel="1" x14ac:dyDescent="0.2">
      <c r="A150" s="240">
        <v>75</v>
      </c>
      <c r="B150" s="241" t="s">
        <v>628</v>
      </c>
      <c r="C150" s="252" t="s">
        <v>629</v>
      </c>
      <c r="D150" s="242" t="s">
        <v>217</v>
      </c>
      <c r="E150" s="243">
        <v>75.88</v>
      </c>
      <c r="F150" s="244">
        <v>906</v>
      </c>
      <c r="G150" s="245">
        <f>ROUND(E150*F150,2)</f>
        <v>68747.28</v>
      </c>
      <c r="H150" s="244">
        <v>294</v>
      </c>
      <c r="I150" s="245">
        <f>ROUND(E150*H150,2)</f>
        <v>22308.720000000001</v>
      </c>
      <c r="J150" s="244">
        <v>612</v>
      </c>
      <c r="K150" s="245">
        <f>ROUND(E150*J150,2)</f>
        <v>46438.559999999998</v>
      </c>
      <c r="L150" s="245">
        <v>12</v>
      </c>
      <c r="M150" s="245">
        <f>G150*(1+L150/100)</f>
        <v>76996.953600000008</v>
      </c>
      <c r="N150" s="243">
        <v>3.6220000000000002E-2</v>
      </c>
      <c r="O150" s="243">
        <f>ROUND(E150*N150,2)</f>
        <v>2.75</v>
      </c>
      <c r="P150" s="243">
        <v>0</v>
      </c>
      <c r="Q150" s="243">
        <f>ROUND(E150*P150,2)</f>
        <v>0</v>
      </c>
      <c r="R150" s="245" t="s">
        <v>454</v>
      </c>
      <c r="S150" s="245" t="s">
        <v>184</v>
      </c>
      <c r="T150" s="246" t="s">
        <v>184</v>
      </c>
      <c r="U150" s="222">
        <v>0</v>
      </c>
      <c r="V150" s="222">
        <f>ROUND(E150*U150,2)</f>
        <v>0</v>
      </c>
      <c r="W150" s="222"/>
      <c r="X150" s="222" t="s">
        <v>445</v>
      </c>
      <c r="Y150" s="222" t="s">
        <v>186</v>
      </c>
      <c r="Z150" s="212"/>
      <c r="AA150" s="212"/>
      <c r="AB150" s="212"/>
      <c r="AC150" s="212"/>
      <c r="AD150" s="212"/>
      <c r="AE150" s="212"/>
      <c r="AF150" s="212"/>
      <c r="AG150" s="212" t="s">
        <v>446</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ht="22.5" outlineLevel="1" x14ac:dyDescent="0.2">
      <c r="A151" s="240">
        <v>76</v>
      </c>
      <c r="B151" s="241" t="s">
        <v>630</v>
      </c>
      <c r="C151" s="252" t="s">
        <v>631</v>
      </c>
      <c r="D151" s="242" t="s">
        <v>217</v>
      </c>
      <c r="E151" s="243">
        <v>4101.5523999999996</v>
      </c>
      <c r="F151" s="244">
        <v>751</v>
      </c>
      <c r="G151" s="245">
        <f>ROUND(E151*F151,2)</f>
        <v>3080265.85</v>
      </c>
      <c r="H151" s="244">
        <v>262.45999999999998</v>
      </c>
      <c r="I151" s="245">
        <f>ROUND(E151*H151,2)</f>
        <v>1076493.44</v>
      </c>
      <c r="J151" s="244">
        <v>488.54</v>
      </c>
      <c r="K151" s="245">
        <f>ROUND(E151*J151,2)</f>
        <v>2003772.41</v>
      </c>
      <c r="L151" s="245">
        <v>12</v>
      </c>
      <c r="M151" s="245">
        <f>G151*(1+L151/100)</f>
        <v>3449897.7520000003</v>
      </c>
      <c r="N151" s="243">
        <v>3.415E-2</v>
      </c>
      <c r="O151" s="243">
        <f>ROUND(E151*N151,2)</f>
        <v>140.07</v>
      </c>
      <c r="P151" s="243">
        <v>0</v>
      </c>
      <c r="Q151" s="243">
        <f>ROUND(E151*P151,2)</f>
        <v>0</v>
      </c>
      <c r="R151" s="245" t="s">
        <v>454</v>
      </c>
      <c r="S151" s="245" t="s">
        <v>184</v>
      </c>
      <c r="T151" s="246" t="s">
        <v>184</v>
      </c>
      <c r="U151" s="222">
        <v>0</v>
      </c>
      <c r="V151" s="222">
        <f>ROUND(E151*U151,2)</f>
        <v>0</v>
      </c>
      <c r="W151" s="222"/>
      <c r="X151" s="222" t="s">
        <v>445</v>
      </c>
      <c r="Y151" s="222" t="s">
        <v>186</v>
      </c>
      <c r="Z151" s="212"/>
      <c r="AA151" s="212"/>
      <c r="AB151" s="212"/>
      <c r="AC151" s="212"/>
      <c r="AD151" s="212"/>
      <c r="AE151" s="212"/>
      <c r="AF151" s="212"/>
      <c r="AG151" s="212" t="s">
        <v>446</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31">
        <v>77</v>
      </c>
      <c r="B152" s="232" t="s">
        <v>632</v>
      </c>
      <c r="C152" s="250" t="s">
        <v>633</v>
      </c>
      <c r="D152" s="233" t="s">
        <v>217</v>
      </c>
      <c r="E152" s="234">
        <v>4101.5523999999996</v>
      </c>
      <c r="F152" s="235">
        <v>52</v>
      </c>
      <c r="G152" s="236">
        <f>ROUND(E152*F152,2)</f>
        <v>213280.72</v>
      </c>
      <c r="H152" s="235">
        <v>52</v>
      </c>
      <c r="I152" s="236">
        <f>ROUND(E152*H152,2)</f>
        <v>213280.72</v>
      </c>
      <c r="J152" s="235">
        <v>0</v>
      </c>
      <c r="K152" s="236">
        <f>ROUND(E152*J152,2)</f>
        <v>0</v>
      </c>
      <c r="L152" s="236">
        <v>12</v>
      </c>
      <c r="M152" s="236">
        <f>G152*(1+L152/100)</f>
        <v>238874.40640000004</v>
      </c>
      <c r="N152" s="234">
        <v>8.0000000000000007E-5</v>
      </c>
      <c r="O152" s="234">
        <f>ROUND(E152*N152,2)</f>
        <v>0.33</v>
      </c>
      <c r="P152" s="234">
        <v>0</v>
      </c>
      <c r="Q152" s="234">
        <f>ROUND(E152*P152,2)</f>
        <v>0</v>
      </c>
      <c r="R152" s="236" t="s">
        <v>218</v>
      </c>
      <c r="S152" s="236" t="s">
        <v>184</v>
      </c>
      <c r="T152" s="237" t="s">
        <v>184</v>
      </c>
      <c r="U152" s="222">
        <v>0</v>
      </c>
      <c r="V152" s="222">
        <f>ROUND(E152*U152,2)</f>
        <v>0</v>
      </c>
      <c r="W152" s="222"/>
      <c r="X152" s="222" t="s">
        <v>185</v>
      </c>
      <c r="Y152" s="222" t="s">
        <v>186</v>
      </c>
      <c r="Z152" s="212"/>
      <c r="AA152" s="212"/>
      <c r="AB152" s="212"/>
      <c r="AC152" s="212"/>
      <c r="AD152" s="212"/>
      <c r="AE152" s="212"/>
      <c r="AF152" s="212"/>
      <c r="AG152" s="212" t="s">
        <v>187</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2" x14ac:dyDescent="0.2">
      <c r="A153" s="219"/>
      <c r="B153" s="220"/>
      <c r="C153" s="251" t="s">
        <v>634</v>
      </c>
      <c r="D153" s="239"/>
      <c r="E153" s="239"/>
      <c r="F153" s="239"/>
      <c r="G153" s="239"/>
      <c r="H153" s="222"/>
      <c r="I153" s="222"/>
      <c r="J153" s="222"/>
      <c r="K153" s="222"/>
      <c r="L153" s="222"/>
      <c r="M153" s="222"/>
      <c r="N153" s="221"/>
      <c r="O153" s="221"/>
      <c r="P153" s="221"/>
      <c r="Q153" s="221"/>
      <c r="R153" s="222"/>
      <c r="S153" s="222"/>
      <c r="T153" s="222"/>
      <c r="U153" s="222"/>
      <c r="V153" s="222"/>
      <c r="W153" s="222"/>
      <c r="X153" s="222"/>
      <c r="Y153" s="222"/>
      <c r="Z153" s="212"/>
      <c r="AA153" s="212"/>
      <c r="AB153" s="212"/>
      <c r="AC153" s="212"/>
      <c r="AD153" s="212"/>
      <c r="AE153" s="212"/>
      <c r="AF153" s="212"/>
      <c r="AG153" s="212" t="s">
        <v>189</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38" t="str">
        <f>C153</f>
        <v>omítka vápenocementová, strojně nebo ručně nanášená v podlaží i ve schodišti na jakýkoliv druh podkladu, kompletní souvrství</v>
      </c>
      <c r="BB153" s="212"/>
      <c r="BC153" s="212"/>
      <c r="BD153" s="212"/>
      <c r="BE153" s="212"/>
      <c r="BF153" s="212"/>
      <c r="BG153" s="212"/>
      <c r="BH153" s="212"/>
    </row>
    <row r="154" spans="1:60" ht="22.5" outlineLevel="1" x14ac:dyDescent="0.2">
      <c r="A154" s="240">
        <v>78</v>
      </c>
      <c r="B154" s="241" t="s">
        <v>635</v>
      </c>
      <c r="C154" s="252" t="s">
        <v>636</v>
      </c>
      <c r="D154" s="242" t="s">
        <v>217</v>
      </c>
      <c r="E154" s="243">
        <v>4101.5523999999996</v>
      </c>
      <c r="F154" s="244">
        <v>100</v>
      </c>
      <c r="G154" s="245">
        <f>ROUND(E154*F154,2)</f>
        <v>410155.24</v>
      </c>
      <c r="H154" s="244">
        <v>0</v>
      </c>
      <c r="I154" s="245">
        <f>ROUND(E154*H154,2)</f>
        <v>0</v>
      </c>
      <c r="J154" s="244">
        <v>100</v>
      </c>
      <c r="K154" s="245">
        <f>ROUND(E154*J154,2)</f>
        <v>410155.24</v>
      </c>
      <c r="L154" s="245">
        <v>12</v>
      </c>
      <c r="M154" s="245">
        <f>G154*(1+L154/100)</f>
        <v>459373.86880000005</v>
      </c>
      <c r="N154" s="243">
        <v>0</v>
      </c>
      <c r="O154" s="243">
        <f>ROUND(E154*N154,2)</f>
        <v>0</v>
      </c>
      <c r="P154" s="243">
        <v>0</v>
      </c>
      <c r="Q154" s="243">
        <f>ROUND(E154*P154,2)</f>
        <v>0</v>
      </c>
      <c r="R154" s="245"/>
      <c r="S154" s="245" t="s">
        <v>200</v>
      </c>
      <c r="T154" s="246" t="s">
        <v>201</v>
      </c>
      <c r="U154" s="222">
        <v>0</v>
      </c>
      <c r="V154" s="222">
        <f>ROUND(E154*U154,2)</f>
        <v>0</v>
      </c>
      <c r="W154" s="222"/>
      <c r="X154" s="222" t="s">
        <v>185</v>
      </c>
      <c r="Y154" s="222" t="s">
        <v>186</v>
      </c>
      <c r="Z154" s="212"/>
      <c r="AA154" s="212"/>
      <c r="AB154" s="212"/>
      <c r="AC154" s="212"/>
      <c r="AD154" s="212"/>
      <c r="AE154" s="212"/>
      <c r="AF154" s="212"/>
      <c r="AG154" s="212" t="s">
        <v>187</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x14ac:dyDescent="0.2">
      <c r="A155" s="224" t="s">
        <v>178</v>
      </c>
      <c r="B155" s="225" t="s">
        <v>88</v>
      </c>
      <c r="C155" s="249" t="s">
        <v>89</v>
      </c>
      <c r="D155" s="226"/>
      <c r="E155" s="227"/>
      <c r="F155" s="228"/>
      <c r="G155" s="228">
        <f>SUMIF(AG156:AG181,"&lt;&gt;NOR",G156:G181)</f>
        <v>7164680.0300000003</v>
      </c>
      <c r="H155" s="228"/>
      <c r="I155" s="228">
        <f>SUM(I156:I181)</f>
        <v>3246320.95</v>
      </c>
      <c r="J155" s="228"/>
      <c r="K155" s="228">
        <f>SUM(K156:K181)</f>
        <v>3918359.0599999996</v>
      </c>
      <c r="L155" s="228"/>
      <c r="M155" s="228">
        <f>SUM(M156:M181)</f>
        <v>8024441.6336000012</v>
      </c>
      <c r="N155" s="227"/>
      <c r="O155" s="227">
        <f>SUM(O156:O181)</f>
        <v>106.23</v>
      </c>
      <c r="P155" s="227"/>
      <c r="Q155" s="227">
        <f>SUM(Q156:Q181)</f>
        <v>0</v>
      </c>
      <c r="R155" s="228"/>
      <c r="S155" s="228"/>
      <c r="T155" s="229"/>
      <c r="U155" s="223"/>
      <c r="V155" s="223">
        <f>SUM(V156:V181)</f>
        <v>1172.1299999999999</v>
      </c>
      <c r="W155" s="223"/>
      <c r="X155" s="223"/>
      <c r="Y155" s="223"/>
      <c r="AG155" t="s">
        <v>179</v>
      </c>
    </row>
    <row r="156" spans="1:60" ht="22.5" outlineLevel="1" x14ac:dyDescent="0.2">
      <c r="A156" s="240">
        <v>79</v>
      </c>
      <c r="B156" s="241" t="s">
        <v>637</v>
      </c>
      <c r="C156" s="252" t="s">
        <v>638</v>
      </c>
      <c r="D156" s="242" t="s">
        <v>449</v>
      </c>
      <c r="E156" s="243">
        <v>315.26</v>
      </c>
      <c r="F156" s="244">
        <v>1775</v>
      </c>
      <c r="G156" s="245">
        <f>ROUND(E156*F156,2)</f>
        <v>559586.5</v>
      </c>
      <c r="H156" s="244">
        <v>1423.15</v>
      </c>
      <c r="I156" s="245">
        <f>ROUND(E156*H156,2)</f>
        <v>448662.27</v>
      </c>
      <c r="J156" s="244">
        <v>351.85</v>
      </c>
      <c r="K156" s="245">
        <f>ROUND(E156*J156,2)</f>
        <v>110924.23</v>
      </c>
      <c r="L156" s="245">
        <v>12</v>
      </c>
      <c r="M156" s="245">
        <f>G156*(1+L156/100)</f>
        <v>626736.88</v>
      </c>
      <c r="N156" s="243">
        <v>8.0000000000000004E-4</v>
      </c>
      <c r="O156" s="243">
        <f>ROUND(E156*N156,2)</f>
        <v>0.25</v>
      </c>
      <c r="P156" s="243">
        <v>0</v>
      </c>
      <c r="Q156" s="243">
        <f>ROUND(E156*P156,2)</f>
        <v>0</v>
      </c>
      <c r="R156" s="245"/>
      <c r="S156" s="245" t="s">
        <v>200</v>
      </c>
      <c r="T156" s="246" t="s">
        <v>201</v>
      </c>
      <c r="U156" s="222">
        <v>1.02</v>
      </c>
      <c r="V156" s="222">
        <f>ROUND(E156*U156,2)</f>
        <v>321.57</v>
      </c>
      <c r="W156" s="222"/>
      <c r="X156" s="222" t="s">
        <v>185</v>
      </c>
      <c r="Y156" s="222" t="s">
        <v>186</v>
      </c>
      <c r="Z156" s="212"/>
      <c r="AA156" s="212"/>
      <c r="AB156" s="212"/>
      <c r="AC156" s="212"/>
      <c r="AD156" s="212"/>
      <c r="AE156" s="212"/>
      <c r="AF156" s="212"/>
      <c r="AG156" s="212" t="s">
        <v>187</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31">
        <v>80</v>
      </c>
      <c r="B157" s="232" t="s">
        <v>639</v>
      </c>
      <c r="C157" s="250" t="s">
        <v>640</v>
      </c>
      <c r="D157" s="233" t="s">
        <v>217</v>
      </c>
      <c r="E157" s="234">
        <v>1497.9975999999999</v>
      </c>
      <c r="F157" s="235">
        <v>367</v>
      </c>
      <c r="G157" s="236">
        <f>ROUND(E157*F157,2)</f>
        <v>549765.12</v>
      </c>
      <c r="H157" s="235">
        <v>150.84</v>
      </c>
      <c r="I157" s="236">
        <f>ROUND(E157*H157,2)</f>
        <v>225957.96</v>
      </c>
      <c r="J157" s="235">
        <v>216.16</v>
      </c>
      <c r="K157" s="236">
        <f>ROUND(E157*J157,2)</f>
        <v>323807.15999999997</v>
      </c>
      <c r="L157" s="236">
        <v>12</v>
      </c>
      <c r="M157" s="236">
        <f>G157*(1+L157/100)</f>
        <v>615736.93440000003</v>
      </c>
      <c r="N157" s="234">
        <v>2.1000000000000001E-2</v>
      </c>
      <c r="O157" s="234">
        <f>ROUND(E157*N157,2)</f>
        <v>31.46</v>
      </c>
      <c r="P157" s="234">
        <v>0</v>
      </c>
      <c r="Q157" s="234">
        <f>ROUND(E157*P157,2)</f>
        <v>0</v>
      </c>
      <c r="R157" s="236" t="s">
        <v>218</v>
      </c>
      <c r="S157" s="236" t="s">
        <v>184</v>
      </c>
      <c r="T157" s="237" t="s">
        <v>184</v>
      </c>
      <c r="U157" s="222">
        <v>0.36</v>
      </c>
      <c r="V157" s="222">
        <f>ROUND(E157*U157,2)</f>
        <v>539.28</v>
      </c>
      <c r="W157" s="222"/>
      <c r="X157" s="222" t="s">
        <v>185</v>
      </c>
      <c r="Y157" s="222" t="s">
        <v>186</v>
      </c>
      <c r="Z157" s="212"/>
      <c r="AA157" s="212"/>
      <c r="AB157" s="212"/>
      <c r="AC157" s="212"/>
      <c r="AD157" s="212"/>
      <c r="AE157" s="212"/>
      <c r="AF157" s="212"/>
      <c r="AG157" s="212" t="s">
        <v>187</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2" x14ac:dyDescent="0.2">
      <c r="A158" s="219"/>
      <c r="B158" s="220"/>
      <c r="C158" s="251" t="s">
        <v>641</v>
      </c>
      <c r="D158" s="239"/>
      <c r="E158" s="239"/>
      <c r="F158" s="239"/>
      <c r="G158" s="239"/>
      <c r="H158" s="222"/>
      <c r="I158" s="222"/>
      <c r="J158" s="222"/>
      <c r="K158" s="222"/>
      <c r="L158" s="222"/>
      <c r="M158" s="222"/>
      <c r="N158" s="221"/>
      <c r="O158" s="221"/>
      <c r="P158" s="221"/>
      <c r="Q158" s="221"/>
      <c r="R158" s="222"/>
      <c r="S158" s="222"/>
      <c r="T158" s="222"/>
      <c r="U158" s="222"/>
      <c r="V158" s="222"/>
      <c r="W158" s="222"/>
      <c r="X158" s="222"/>
      <c r="Y158" s="222"/>
      <c r="Z158" s="212"/>
      <c r="AA158" s="212"/>
      <c r="AB158" s="212"/>
      <c r="AC158" s="212"/>
      <c r="AD158" s="212"/>
      <c r="AE158" s="212"/>
      <c r="AF158" s="212"/>
      <c r="AG158" s="212" t="s">
        <v>189</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38" t="str">
        <f>C158</f>
        <v>neomítaných betonových a železobetonových monolitických i prefabrikovaných, s rozetřením vysprávky do ztracena,</v>
      </c>
      <c r="BB158" s="212"/>
      <c r="BC158" s="212"/>
      <c r="BD158" s="212"/>
      <c r="BE158" s="212"/>
      <c r="BF158" s="212"/>
      <c r="BG158" s="212"/>
      <c r="BH158" s="212"/>
    </row>
    <row r="159" spans="1:60" ht="22.5" outlineLevel="1" x14ac:dyDescent="0.2">
      <c r="A159" s="231">
        <v>81</v>
      </c>
      <c r="B159" s="232" t="s">
        <v>642</v>
      </c>
      <c r="C159" s="250" t="s">
        <v>643</v>
      </c>
      <c r="D159" s="233" t="s">
        <v>217</v>
      </c>
      <c r="E159" s="234">
        <v>290.95</v>
      </c>
      <c r="F159" s="235">
        <v>4655</v>
      </c>
      <c r="G159" s="236">
        <f>ROUND(E159*F159,2)</f>
        <v>1354372.25</v>
      </c>
      <c r="H159" s="235">
        <v>3269.49</v>
      </c>
      <c r="I159" s="236">
        <f>ROUND(E159*H159,2)</f>
        <v>951258.12</v>
      </c>
      <c r="J159" s="235">
        <v>1385.51</v>
      </c>
      <c r="K159" s="236">
        <f>ROUND(E159*J159,2)</f>
        <v>403114.13</v>
      </c>
      <c r="L159" s="236">
        <v>12</v>
      </c>
      <c r="M159" s="236">
        <f>G159*(1+L159/100)</f>
        <v>1516896.9200000002</v>
      </c>
      <c r="N159" s="234">
        <v>4.367E-2</v>
      </c>
      <c r="O159" s="234">
        <f>ROUND(E159*N159,2)</f>
        <v>12.71</v>
      </c>
      <c r="P159" s="234">
        <v>0</v>
      </c>
      <c r="Q159" s="234">
        <f>ROUND(E159*P159,2)</f>
        <v>0</v>
      </c>
      <c r="R159" s="236" t="s">
        <v>454</v>
      </c>
      <c r="S159" s="236" t="s">
        <v>644</v>
      </c>
      <c r="T159" s="237" t="s">
        <v>644</v>
      </c>
      <c r="U159" s="222">
        <v>0</v>
      </c>
      <c r="V159" s="222">
        <f>ROUND(E159*U159,2)</f>
        <v>0</v>
      </c>
      <c r="W159" s="222"/>
      <c r="X159" s="222" t="s">
        <v>445</v>
      </c>
      <c r="Y159" s="222" t="s">
        <v>186</v>
      </c>
      <c r="Z159" s="212"/>
      <c r="AA159" s="212"/>
      <c r="AB159" s="212"/>
      <c r="AC159" s="212"/>
      <c r="AD159" s="212"/>
      <c r="AE159" s="212"/>
      <c r="AF159" s="212"/>
      <c r="AG159" s="212" t="s">
        <v>446</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ht="45" outlineLevel="2" x14ac:dyDescent="0.2">
      <c r="A160" s="219"/>
      <c r="B160" s="220"/>
      <c r="C160" s="251" t="s">
        <v>645</v>
      </c>
      <c r="D160" s="239"/>
      <c r="E160" s="239"/>
      <c r="F160" s="239"/>
      <c r="G160" s="239"/>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189</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38" t="str">
        <f>C160</f>
        <v>Zakrytí výplní otvorů. Osazení soklové lišty. Nalepení izolantu. Přikotvení hmoždinkami. Osazení nárožních lišt. Osazení nadokenních, parapetních a napojovacích okenních lišt. Nanesení stěrky, uložení výztužné sklolaminátové tkaniny a zatlačení do stěrky. Penetrační nátěr a povrchová úprava omítkou.V položkách s popisem "nátěr omítky" také nátěr fasádní barvou. Včetně montáže, demontáže a jednoměsíčního nájmu lešení a ochranné textilie. Včetně dodávek materiálu pro zmíněné operace.</v>
      </c>
      <c r="BB160" s="212"/>
      <c r="BC160" s="212"/>
      <c r="BD160" s="212"/>
      <c r="BE160" s="212"/>
      <c r="BF160" s="212"/>
      <c r="BG160" s="212"/>
      <c r="BH160" s="212"/>
    </row>
    <row r="161" spans="1:60" ht="33.75" outlineLevel="2" x14ac:dyDescent="0.2">
      <c r="A161" s="219"/>
      <c r="B161" s="220"/>
      <c r="C161" s="254" t="s">
        <v>646</v>
      </c>
      <c r="D161" s="248"/>
      <c r="E161" s="248"/>
      <c r="F161" s="248"/>
      <c r="G161" s="248"/>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227</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38" t="str">
        <f>C161</f>
        <v>Zakrytí výplní otvorů. Osazení soklové lišty. Nalepení izolantu na fasádní plochy i na ostění otvorů. Přikotvení hmoždinkami. Osazení nárožních, nadokenních, parapetních a napojovacích okenních lišt. Natažení stěrky, vložení výztužné sklolaminátové tkaniny a zatlačení do stěrky. Penetrační nátěr a povrchová úprava omítkou. Včetně montáže, demontáže a jednoměsíčního nájmu lešení a ochranné textilie.</v>
      </c>
      <c r="BB161" s="212"/>
      <c r="BC161" s="212"/>
      <c r="BD161" s="212"/>
      <c r="BE161" s="212"/>
      <c r="BF161" s="212"/>
      <c r="BG161" s="212"/>
      <c r="BH161" s="212"/>
    </row>
    <row r="162" spans="1:60" ht="22.5" outlineLevel="1" x14ac:dyDescent="0.2">
      <c r="A162" s="231">
        <v>82</v>
      </c>
      <c r="B162" s="232" t="s">
        <v>647</v>
      </c>
      <c r="C162" s="250" t="s">
        <v>648</v>
      </c>
      <c r="D162" s="233" t="s">
        <v>217</v>
      </c>
      <c r="E162" s="234">
        <v>298.49599999999998</v>
      </c>
      <c r="F162" s="235">
        <v>2705</v>
      </c>
      <c r="G162" s="236">
        <f>ROUND(E162*F162,2)</f>
        <v>807431.68000000005</v>
      </c>
      <c r="H162" s="235">
        <v>1544.36</v>
      </c>
      <c r="I162" s="236">
        <f>ROUND(E162*H162,2)</f>
        <v>460985.28</v>
      </c>
      <c r="J162" s="235">
        <v>1160.6400000000001</v>
      </c>
      <c r="K162" s="236">
        <f>ROUND(E162*J162,2)</f>
        <v>346446.4</v>
      </c>
      <c r="L162" s="236">
        <v>12</v>
      </c>
      <c r="M162" s="236">
        <f>G162*(1+L162/100)</f>
        <v>904323.48160000017</v>
      </c>
      <c r="N162" s="234">
        <v>3.9350000000000003E-2</v>
      </c>
      <c r="O162" s="234">
        <f>ROUND(E162*N162,2)</f>
        <v>11.75</v>
      </c>
      <c r="P162" s="234">
        <v>0</v>
      </c>
      <c r="Q162" s="234">
        <f>ROUND(E162*P162,2)</f>
        <v>0</v>
      </c>
      <c r="R162" s="236" t="s">
        <v>454</v>
      </c>
      <c r="S162" s="236" t="s">
        <v>184</v>
      </c>
      <c r="T162" s="237" t="s">
        <v>184</v>
      </c>
      <c r="U162" s="222">
        <v>0</v>
      </c>
      <c r="V162" s="222">
        <f>ROUND(E162*U162,2)</f>
        <v>0</v>
      </c>
      <c r="W162" s="222"/>
      <c r="X162" s="222" t="s">
        <v>445</v>
      </c>
      <c r="Y162" s="222" t="s">
        <v>186</v>
      </c>
      <c r="Z162" s="212"/>
      <c r="AA162" s="212"/>
      <c r="AB162" s="212"/>
      <c r="AC162" s="212"/>
      <c r="AD162" s="212"/>
      <c r="AE162" s="212"/>
      <c r="AF162" s="212"/>
      <c r="AG162" s="212" t="s">
        <v>446</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ht="45" outlineLevel="2" x14ac:dyDescent="0.2">
      <c r="A163" s="219"/>
      <c r="B163" s="220"/>
      <c r="C163" s="253" t="s">
        <v>649</v>
      </c>
      <c r="D163" s="247"/>
      <c r="E163" s="247"/>
      <c r="F163" s="247"/>
      <c r="G163" s="247"/>
      <c r="H163" s="222"/>
      <c r="I163" s="222"/>
      <c r="J163" s="222"/>
      <c r="K163" s="222"/>
      <c r="L163" s="222"/>
      <c r="M163" s="222"/>
      <c r="N163" s="221"/>
      <c r="O163" s="221"/>
      <c r="P163" s="221"/>
      <c r="Q163" s="221"/>
      <c r="R163" s="222"/>
      <c r="S163" s="222"/>
      <c r="T163" s="222"/>
      <c r="U163" s="222"/>
      <c r="V163" s="222"/>
      <c r="W163" s="222"/>
      <c r="X163" s="222"/>
      <c r="Y163" s="222"/>
      <c r="Z163" s="212"/>
      <c r="AA163" s="212"/>
      <c r="AB163" s="212"/>
      <c r="AC163" s="212"/>
      <c r="AD163" s="212"/>
      <c r="AE163" s="212"/>
      <c r="AF163" s="212"/>
      <c r="AG163" s="212" t="s">
        <v>227</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38" t="str">
        <f>C163</f>
        <v>Zakrytí výplní otvorů. Osazení soklové lišty. Nalepení tepelně izolačních fasádních desek (fasáda, ostění a parapety výplní otvorů). Zajištění terčovými hmoždinkami. Vyztužení rohů lištami, osazení parapetních a okenních omítkových lišt. Nanesení lepicí stěrky na zabroušený podklad, vlepení výztužné sklolaminátové síťoviny, zatření stěrky. Penetrační nátěr, povrchová úprava omítkou. Včetně montáže, demontáže a jednoměsíčního nájmu lešení.</v>
      </c>
      <c r="BB163" s="212"/>
      <c r="BC163" s="212"/>
      <c r="BD163" s="212"/>
      <c r="BE163" s="212"/>
      <c r="BF163" s="212"/>
      <c r="BG163" s="212"/>
      <c r="BH163" s="212"/>
    </row>
    <row r="164" spans="1:60" ht="22.5" outlineLevel="1" x14ac:dyDescent="0.2">
      <c r="A164" s="231">
        <v>83</v>
      </c>
      <c r="B164" s="232" t="s">
        <v>650</v>
      </c>
      <c r="C164" s="250" t="s">
        <v>651</v>
      </c>
      <c r="D164" s="233" t="s">
        <v>217</v>
      </c>
      <c r="E164" s="234">
        <v>405.92200000000003</v>
      </c>
      <c r="F164" s="235">
        <v>3020</v>
      </c>
      <c r="G164" s="236">
        <f>ROUND(E164*F164,2)</f>
        <v>1225884.44</v>
      </c>
      <c r="H164" s="235">
        <v>1904.96</v>
      </c>
      <c r="I164" s="236">
        <f>ROUND(E164*H164,2)</f>
        <v>773265.17</v>
      </c>
      <c r="J164" s="235">
        <v>1115.04</v>
      </c>
      <c r="K164" s="236">
        <f>ROUND(E164*J164,2)</f>
        <v>452619.27</v>
      </c>
      <c r="L164" s="236">
        <v>12</v>
      </c>
      <c r="M164" s="236">
        <f>G164*(1+L164/100)</f>
        <v>1372990.5728</v>
      </c>
      <c r="N164" s="234">
        <v>4.9070000000000003E-2</v>
      </c>
      <c r="O164" s="234">
        <f>ROUND(E164*N164,2)</f>
        <v>19.920000000000002</v>
      </c>
      <c r="P164" s="234">
        <v>0</v>
      </c>
      <c r="Q164" s="234">
        <f>ROUND(E164*P164,2)</f>
        <v>0</v>
      </c>
      <c r="R164" s="236" t="s">
        <v>454</v>
      </c>
      <c r="S164" s="236" t="s">
        <v>184</v>
      </c>
      <c r="T164" s="237" t="s">
        <v>184</v>
      </c>
      <c r="U164" s="222">
        <v>0</v>
      </c>
      <c r="V164" s="222">
        <f>ROUND(E164*U164,2)</f>
        <v>0</v>
      </c>
      <c r="W164" s="222"/>
      <c r="X164" s="222" t="s">
        <v>445</v>
      </c>
      <c r="Y164" s="222" t="s">
        <v>186</v>
      </c>
      <c r="Z164" s="212"/>
      <c r="AA164" s="212"/>
      <c r="AB164" s="212"/>
      <c r="AC164" s="212"/>
      <c r="AD164" s="212"/>
      <c r="AE164" s="212"/>
      <c r="AF164" s="212"/>
      <c r="AG164" s="212" t="s">
        <v>446</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ht="33.75" outlineLevel="2" x14ac:dyDescent="0.2">
      <c r="A165" s="219"/>
      <c r="B165" s="220"/>
      <c r="C165" s="253" t="s">
        <v>652</v>
      </c>
      <c r="D165" s="247"/>
      <c r="E165" s="247"/>
      <c r="F165" s="247"/>
      <c r="G165" s="247"/>
      <c r="H165" s="222"/>
      <c r="I165" s="222"/>
      <c r="J165" s="222"/>
      <c r="K165" s="222"/>
      <c r="L165" s="222"/>
      <c r="M165" s="222"/>
      <c r="N165" s="221"/>
      <c r="O165" s="221"/>
      <c r="P165" s="221"/>
      <c r="Q165" s="221"/>
      <c r="R165" s="222"/>
      <c r="S165" s="222"/>
      <c r="T165" s="222"/>
      <c r="U165" s="222"/>
      <c r="V165" s="222"/>
      <c r="W165" s="222"/>
      <c r="X165" s="222"/>
      <c r="Y165" s="222"/>
      <c r="Z165" s="212"/>
      <c r="AA165" s="212"/>
      <c r="AB165" s="212"/>
      <c r="AC165" s="212"/>
      <c r="AD165" s="212"/>
      <c r="AE165" s="212"/>
      <c r="AF165" s="212"/>
      <c r="AG165" s="212" t="s">
        <v>227</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38" t="str">
        <f>C165</f>
        <v>Osazení soklové lišty. Nalepení tepelně izolačních fasádních desek. Zajištění terčovými hmoždinkami. Vyztužení rohů lištami. Nanesení lepicí stěrky na zabroušený podklad, vlepení výztužné sklolaminátové síťoviny, zatření stěrky. Penetrační nátěr, povrchová úprava omítkou. Včetně montáže, demontáže a jednoměsíčního nájmu lešení.</v>
      </c>
      <c r="BB165" s="212"/>
      <c r="BC165" s="212"/>
      <c r="BD165" s="212"/>
      <c r="BE165" s="212"/>
      <c r="BF165" s="212"/>
      <c r="BG165" s="212"/>
      <c r="BH165" s="212"/>
    </row>
    <row r="166" spans="1:60" ht="22.5" outlineLevel="1" x14ac:dyDescent="0.2">
      <c r="A166" s="231">
        <v>84</v>
      </c>
      <c r="B166" s="232" t="s">
        <v>653</v>
      </c>
      <c r="C166" s="250" t="s">
        <v>654</v>
      </c>
      <c r="D166" s="233" t="s">
        <v>217</v>
      </c>
      <c r="E166" s="234">
        <v>611.27</v>
      </c>
      <c r="F166" s="235">
        <v>3344</v>
      </c>
      <c r="G166" s="236">
        <f>ROUND(E166*F166,2)</f>
        <v>2044086.88</v>
      </c>
      <c r="H166" s="235">
        <v>0</v>
      </c>
      <c r="I166" s="236">
        <f>ROUND(E166*H166,2)</f>
        <v>0</v>
      </c>
      <c r="J166" s="235">
        <v>3344</v>
      </c>
      <c r="K166" s="236">
        <f>ROUND(E166*J166,2)</f>
        <v>2044086.88</v>
      </c>
      <c r="L166" s="236">
        <v>12</v>
      </c>
      <c r="M166" s="236">
        <f>G166*(1+L166/100)</f>
        <v>2289377.3056000001</v>
      </c>
      <c r="N166" s="234">
        <v>3.9350000000000003E-2</v>
      </c>
      <c r="O166" s="234">
        <f>ROUND(E166*N166,2)</f>
        <v>24.05</v>
      </c>
      <c r="P166" s="234">
        <v>0</v>
      </c>
      <c r="Q166" s="234">
        <f>ROUND(E166*P166,2)</f>
        <v>0</v>
      </c>
      <c r="R166" s="236"/>
      <c r="S166" s="236" t="s">
        <v>200</v>
      </c>
      <c r="T166" s="237" t="s">
        <v>201</v>
      </c>
      <c r="U166" s="222">
        <v>0</v>
      </c>
      <c r="V166" s="222">
        <f>ROUND(E166*U166,2)</f>
        <v>0</v>
      </c>
      <c r="W166" s="222"/>
      <c r="X166" s="222" t="s">
        <v>445</v>
      </c>
      <c r="Y166" s="222" t="s">
        <v>186</v>
      </c>
      <c r="Z166" s="212"/>
      <c r="AA166" s="212"/>
      <c r="AB166" s="212"/>
      <c r="AC166" s="212"/>
      <c r="AD166" s="212"/>
      <c r="AE166" s="212"/>
      <c r="AF166" s="212"/>
      <c r="AG166" s="212" t="s">
        <v>446</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45" outlineLevel="2" x14ac:dyDescent="0.2">
      <c r="A167" s="219"/>
      <c r="B167" s="220"/>
      <c r="C167" s="253" t="s">
        <v>649</v>
      </c>
      <c r="D167" s="247"/>
      <c r="E167" s="247"/>
      <c r="F167" s="247"/>
      <c r="G167" s="247"/>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227</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38" t="str">
        <f>C167</f>
        <v>Zakrytí výplní otvorů. Osazení soklové lišty. Nalepení tepelně izolačních fasádních desek (fasáda, ostění a parapety výplní otvorů). Zajištění terčovými hmoždinkami. Vyztužení rohů lištami, osazení parapetních a okenních omítkových lišt. Nanesení lepicí stěrky na zabroušený podklad, vlepení výztužné sklolaminátové síťoviny, zatření stěrky. Penetrační nátěr, povrchová úprava omítkou. Včetně montáže, demontáže a jednoměsíčního nájmu lešení.</v>
      </c>
      <c r="BB167" s="212"/>
      <c r="BC167" s="212"/>
      <c r="BD167" s="212"/>
      <c r="BE167" s="212"/>
      <c r="BF167" s="212"/>
      <c r="BG167" s="212"/>
      <c r="BH167" s="212"/>
    </row>
    <row r="168" spans="1:60" ht="22.5" outlineLevel="1" x14ac:dyDescent="0.2">
      <c r="A168" s="231">
        <v>85</v>
      </c>
      <c r="B168" s="232" t="s">
        <v>655</v>
      </c>
      <c r="C168" s="250" t="s">
        <v>656</v>
      </c>
      <c r="D168" s="233" t="s">
        <v>217</v>
      </c>
      <c r="E168" s="234">
        <v>34.64</v>
      </c>
      <c r="F168" s="235">
        <v>2750</v>
      </c>
      <c r="G168" s="236">
        <f>ROUND(E168*F168,2)</f>
        <v>95260</v>
      </c>
      <c r="H168" s="235">
        <v>1641.74</v>
      </c>
      <c r="I168" s="236">
        <f>ROUND(E168*H168,2)</f>
        <v>56869.87</v>
      </c>
      <c r="J168" s="235">
        <v>1108.26</v>
      </c>
      <c r="K168" s="236">
        <f>ROUND(E168*J168,2)</f>
        <v>38390.129999999997</v>
      </c>
      <c r="L168" s="236">
        <v>12</v>
      </c>
      <c r="M168" s="236">
        <f>G168*(1+L168/100)</f>
        <v>106691.20000000001</v>
      </c>
      <c r="N168" s="234">
        <v>5.9670000000000001E-2</v>
      </c>
      <c r="O168" s="234">
        <f>ROUND(E168*N168,2)</f>
        <v>2.0699999999999998</v>
      </c>
      <c r="P168" s="234">
        <v>0</v>
      </c>
      <c r="Q168" s="234">
        <f>ROUND(E168*P168,2)</f>
        <v>0</v>
      </c>
      <c r="R168" s="236" t="s">
        <v>454</v>
      </c>
      <c r="S168" s="236" t="s">
        <v>184</v>
      </c>
      <c r="T168" s="237" t="s">
        <v>184</v>
      </c>
      <c r="U168" s="222">
        <v>0</v>
      </c>
      <c r="V168" s="222">
        <f>ROUND(E168*U168,2)</f>
        <v>0</v>
      </c>
      <c r="W168" s="222"/>
      <c r="X168" s="222" t="s">
        <v>445</v>
      </c>
      <c r="Y168" s="222" t="s">
        <v>186</v>
      </c>
      <c r="Z168" s="212"/>
      <c r="AA168" s="212"/>
      <c r="AB168" s="212"/>
      <c r="AC168" s="212"/>
      <c r="AD168" s="212"/>
      <c r="AE168" s="212"/>
      <c r="AF168" s="212"/>
      <c r="AG168" s="212" t="s">
        <v>446</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ht="33.75" outlineLevel="2" x14ac:dyDescent="0.2">
      <c r="A169" s="219"/>
      <c r="B169" s="220"/>
      <c r="C169" s="253" t="s">
        <v>652</v>
      </c>
      <c r="D169" s="247"/>
      <c r="E169" s="247"/>
      <c r="F169" s="247"/>
      <c r="G169" s="247"/>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227</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38" t="str">
        <f>C169</f>
        <v>Osazení soklové lišty. Nalepení tepelně izolačních fasádních desek. Zajištění terčovými hmoždinkami. Vyztužení rohů lištami. Nanesení lepicí stěrky na zabroušený podklad, vlepení výztužné sklolaminátové síťoviny, zatření stěrky. Penetrační nátěr, povrchová úprava omítkou. Včetně montáže, demontáže a jednoměsíčního nájmu lešení.</v>
      </c>
      <c r="BB169" s="212"/>
      <c r="BC169" s="212"/>
      <c r="BD169" s="212"/>
      <c r="BE169" s="212"/>
      <c r="BF169" s="212"/>
      <c r="BG169" s="212"/>
      <c r="BH169" s="212"/>
    </row>
    <row r="170" spans="1:60" ht="22.5" outlineLevel="1" x14ac:dyDescent="0.2">
      <c r="A170" s="231">
        <v>86</v>
      </c>
      <c r="B170" s="232" t="s">
        <v>657</v>
      </c>
      <c r="C170" s="250" t="s">
        <v>658</v>
      </c>
      <c r="D170" s="233" t="s">
        <v>217</v>
      </c>
      <c r="E170" s="234">
        <v>68.915000000000006</v>
      </c>
      <c r="F170" s="235">
        <v>1999</v>
      </c>
      <c r="G170" s="236">
        <f>ROUND(E170*F170,2)</f>
        <v>137761.09</v>
      </c>
      <c r="H170" s="235">
        <v>1465.29</v>
      </c>
      <c r="I170" s="236">
        <f>ROUND(E170*H170,2)</f>
        <v>100980.46</v>
      </c>
      <c r="J170" s="235">
        <v>533.71</v>
      </c>
      <c r="K170" s="236">
        <f>ROUND(E170*J170,2)</f>
        <v>36780.620000000003</v>
      </c>
      <c r="L170" s="236">
        <v>12</v>
      </c>
      <c r="M170" s="236">
        <f>G170*(1+L170/100)</f>
        <v>154292.42080000002</v>
      </c>
      <c r="N170" s="234">
        <v>1.468E-2</v>
      </c>
      <c r="O170" s="234">
        <f>ROUND(E170*N170,2)</f>
        <v>1.01</v>
      </c>
      <c r="P170" s="234">
        <v>0</v>
      </c>
      <c r="Q170" s="234">
        <f>ROUND(E170*P170,2)</f>
        <v>0</v>
      </c>
      <c r="R170" s="236" t="s">
        <v>218</v>
      </c>
      <c r="S170" s="236" t="s">
        <v>184</v>
      </c>
      <c r="T170" s="237" t="s">
        <v>184</v>
      </c>
      <c r="U170" s="222">
        <v>0.86</v>
      </c>
      <c r="V170" s="222">
        <f>ROUND(E170*U170,2)</f>
        <v>59.27</v>
      </c>
      <c r="W170" s="222"/>
      <c r="X170" s="222" t="s">
        <v>185</v>
      </c>
      <c r="Y170" s="222" t="s">
        <v>186</v>
      </c>
      <c r="Z170" s="212"/>
      <c r="AA170" s="212"/>
      <c r="AB170" s="212"/>
      <c r="AC170" s="212"/>
      <c r="AD170" s="212"/>
      <c r="AE170" s="212"/>
      <c r="AF170" s="212"/>
      <c r="AG170" s="212" t="s">
        <v>187</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2.5" outlineLevel="2" x14ac:dyDescent="0.2">
      <c r="A171" s="219"/>
      <c r="B171" s="220"/>
      <c r="C171" s="251" t="s">
        <v>659</v>
      </c>
      <c r="D171" s="239"/>
      <c r="E171" s="239"/>
      <c r="F171" s="239"/>
      <c r="G171" s="239"/>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189</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38" t="str">
        <f>C171</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71" s="212"/>
      <c r="BC171" s="212"/>
      <c r="BD171" s="212"/>
      <c r="BE171" s="212"/>
      <c r="BF171" s="212"/>
      <c r="BG171" s="212"/>
      <c r="BH171" s="212"/>
    </row>
    <row r="172" spans="1:60" outlineLevel="2" x14ac:dyDescent="0.2">
      <c r="A172" s="219"/>
      <c r="B172" s="220"/>
      <c r="C172" s="254" t="s">
        <v>660</v>
      </c>
      <c r="D172" s="248"/>
      <c r="E172" s="248"/>
      <c r="F172" s="248"/>
      <c r="G172" s="248"/>
      <c r="H172" s="222"/>
      <c r="I172" s="222"/>
      <c r="J172" s="222"/>
      <c r="K172" s="222"/>
      <c r="L172" s="222"/>
      <c r="M172" s="222"/>
      <c r="N172" s="221"/>
      <c r="O172" s="221"/>
      <c r="P172" s="221"/>
      <c r="Q172" s="221"/>
      <c r="R172" s="222"/>
      <c r="S172" s="222"/>
      <c r="T172" s="222"/>
      <c r="U172" s="222"/>
      <c r="V172" s="222"/>
      <c r="W172" s="222"/>
      <c r="X172" s="222"/>
      <c r="Y172" s="222"/>
      <c r="Z172" s="212"/>
      <c r="AA172" s="212"/>
      <c r="AB172" s="212"/>
      <c r="AC172" s="212"/>
      <c r="AD172" s="212"/>
      <c r="AE172" s="212"/>
      <c r="AF172" s="212"/>
      <c r="AG172" s="212" t="s">
        <v>227</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3" x14ac:dyDescent="0.2">
      <c r="A173" s="219"/>
      <c r="B173" s="220"/>
      <c r="C173" s="254" t="s">
        <v>661</v>
      </c>
      <c r="D173" s="248"/>
      <c r="E173" s="248"/>
      <c r="F173" s="248"/>
      <c r="G173" s="248"/>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227</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22.5" outlineLevel="1" x14ac:dyDescent="0.2">
      <c r="A174" s="231">
        <v>87</v>
      </c>
      <c r="B174" s="232" t="s">
        <v>662</v>
      </c>
      <c r="C174" s="250" t="s">
        <v>663</v>
      </c>
      <c r="D174" s="233" t="s">
        <v>217</v>
      </c>
      <c r="E174" s="234">
        <v>37.729999999999997</v>
      </c>
      <c r="F174" s="235">
        <v>1402</v>
      </c>
      <c r="G174" s="236">
        <f>ROUND(E174*F174,2)</f>
        <v>52897.46</v>
      </c>
      <c r="H174" s="235">
        <v>868.29</v>
      </c>
      <c r="I174" s="236">
        <f>ROUND(E174*H174,2)</f>
        <v>32760.58</v>
      </c>
      <c r="J174" s="235">
        <v>533.71</v>
      </c>
      <c r="K174" s="236">
        <f>ROUND(E174*J174,2)</f>
        <v>20136.88</v>
      </c>
      <c r="L174" s="236">
        <v>12</v>
      </c>
      <c r="M174" s="236">
        <f>G174*(1+L174/100)</f>
        <v>59245.155200000001</v>
      </c>
      <c r="N174" s="234">
        <v>1.1820000000000001E-2</v>
      </c>
      <c r="O174" s="234">
        <f>ROUND(E174*N174,2)</f>
        <v>0.45</v>
      </c>
      <c r="P174" s="234">
        <v>0</v>
      </c>
      <c r="Q174" s="234">
        <f>ROUND(E174*P174,2)</f>
        <v>0</v>
      </c>
      <c r="R174" s="236" t="s">
        <v>218</v>
      </c>
      <c r="S174" s="236" t="s">
        <v>184</v>
      </c>
      <c r="T174" s="237" t="s">
        <v>184</v>
      </c>
      <c r="U174" s="222">
        <v>0.86</v>
      </c>
      <c r="V174" s="222">
        <f>ROUND(E174*U174,2)</f>
        <v>32.450000000000003</v>
      </c>
      <c r="W174" s="222"/>
      <c r="X174" s="222" t="s">
        <v>185</v>
      </c>
      <c r="Y174" s="222" t="s">
        <v>186</v>
      </c>
      <c r="Z174" s="212"/>
      <c r="AA174" s="212"/>
      <c r="AB174" s="212"/>
      <c r="AC174" s="212"/>
      <c r="AD174" s="212"/>
      <c r="AE174" s="212"/>
      <c r="AF174" s="212"/>
      <c r="AG174" s="212" t="s">
        <v>187</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ht="22.5" outlineLevel="2" x14ac:dyDescent="0.2">
      <c r="A175" s="219"/>
      <c r="B175" s="220"/>
      <c r="C175" s="251" t="s">
        <v>659</v>
      </c>
      <c r="D175" s="239"/>
      <c r="E175" s="239"/>
      <c r="F175" s="239"/>
      <c r="G175" s="239"/>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189</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38" t="str">
        <f>C175</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75" s="212"/>
      <c r="BC175" s="212"/>
      <c r="BD175" s="212"/>
      <c r="BE175" s="212"/>
      <c r="BF175" s="212"/>
      <c r="BG175" s="212"/>
      <c r="BH175" s="212"/>
    </row>
    <row r="176" spans="1:60" outlineLevel="2" x14ac:dyDescent="0.2">
      <c r="A176" s="219"/>
      <c r="B176" s="220"/>
      <c r="C176" s="254" t="s">
        <v>660</v>
      </c>
      <c r="D176" s="248"/>
      <c r="E176" s="248"/>
      <c r="F176" s="248"/>
      <c r="G176" s="248"/>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227</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3" x14ac:dyDescent="0.2">
      <c r="A177" s="219"/>
      <c r="B177" s="220"/>
      <c r="C177" s="254" t="s">
        <v>664</v>
      </c>
      <c r="D177" s="248"/>
      <c r="E177" s="248"/>
      <c r="F177" s="248"/>
      <c r="G177" s="248"/>
      <c r="H177" s="222"/>
      <c r="I177" s="222"/>
      <c r="J177" s="222"/>
      <c r="K177" s="222"/>
      <c r="L177" s="222"/>
      <c r="M177" s="222"/>
      <c r="N177" s="221"/>
      <c r="O177" s="221"/>
      <c r="P177" s="221"/>
      <c r="Q177" s="221"/>
      <c r="R177" s="222"/>
      <c r="S177" s="222"/>
      <c r="T177" s="222"/>
      <c r="U177" s="222"/>
      <c r="V177" s="222"/>
      <c r="W177" s="222"/>
      <c r="X177" s="222"/>
      <c r="Y177" s="222"/>
      <c r="Z177" s="212"/>
      <c r="AA177" s="212"/>
      <c r="AB177" s="212"/>
      <c r="AC177" s="212"/>
      <c r="AD177" s="212"/>
      <c r="AE177" s="212"/>
      <c r="AF177" s="212"/>
      <c r="AG177" s="212" t="s">
        <v>227</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31">
        <v>88</v>
      </c>
      <c r="B178" s="232" t="s">
        <v>665</v>
      </c>
      <c r="C178" s="250" t="s">
        <v>666</v>
      </c>
      <c r="D178" s="233" t="s">
        <v>217</v>
      </c>
      <c r="E178" s="234">
        <v>159.214</v>
      </c>
      <c r="F178" s="235">
        <v>1160</v>
      </c>
      <c r="G178" s="236">
        <f>ROUND(E178*F178,2)</f>
        <v>184688.24</v>
      </c>
      <c r="H178" s="235">
        <v>849.8</v>
      </c>
      <c r="I178" s="236">
        <f>ROUND(E178*H178,2)</f>
        <v>135300.06</v>
      </c>
      <c r="J178" s="235">
        <v>310.2</v>
      </c>
      <c r="K178" s="236">
        <f>ROUND(E178*J178,2)</f>
        <v>49388.18</v>
      </c>
      <c r="L178" s="236">
        <v>12</v>
      </c>
      <c r="M178" s="236">
        <f>G178*(1+L178/100)</f>
        <v>206850.82880000002</v>
      </c>
      <c r="N178" s="234">
        <v>8.7799999999999996E-3</v>
      </c>
      <c r="O178" s="234">
        <f>ROUND(E178*N178,2)</f>
        <v>1.4</v>
      </c>
      <c r="P178" s="234">
        <v>0</v>
      </c>
      <c r="Q178" s="234">
        <f>ROUND(E178*P178,2)</f>
        <v>0</v>
      </c>
      <c r="R178" s="236" t="s">
        <v>218</v>
      </c>
      <c r="S178" s="236" t="s">
        <v>184</v>
      </c>
      <c r="T178" s="237" t="s">
        <v>184</v>
      </c>
      <c r="U178" s="222">
        <v>0.49</v>
      </c>
      <c r="V178" s="222">
        <f>ROUND(E178*U178,2)</f>
        <v>78.010000000000005</v>
      </c>
      <c r="W178" s="222"/>
      <c r="X178" s="222" t="s">
        <v>185</v>
      </c>
      <c r="Y178" s="222" t="s">
        <v>186</v>
      </c>
      <c r="Z178" s="212"/>
      <c r="AA178" s="212"/>
      <c r="AB178" s="212"/>
      <c r="AC178" s="212"/>
      <c r="AD178" s="212"/>
      <c r="AE178" s="212"/>
      <c r="AF178" s="212"/>
      <c r="AG178" s="212" t="s">
        <v>187</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2" x14ac:dyDescent="0.2">
      <c r="A179" s="219"/>
      <c r="B179" s="220"/>
      <c r="C179" s="251" t="s">
        <v>667</v>
      </c>
      <c r="D179" s="239"/>
      <c r="E179" s="239"/>
      <c r="F179" s="239"/>
      <c r="G179" s="239"/>
      <c r="H179" s="222"/>
      <c r="I179" s="222"/>
      <c r="J179" s="222"/>
      <c r="K179" s="222"/>
      <c r="L179" s="222"/>
      <c r="M179" s="222"/>
      <c r="N179" s="221"/>
      <c r="O179" s="221"/>
      <c r="P179" s="221"/>
      <c r="Q179" s="221"/>
      <c r="R179" s="222"/>
      <c r="S179" s="222"/>
      <c r="T179" s="222"/>
      <c r="U179" s="222"/>
      <c r="V179" s="222"/>
      <c r="W179" s="222"/>
      <c r="X179" s="222"/>
      <c r="Y179" s="222"/>
      <c r="Z179" s="212"/>
      <c r="AA179" s="212"/>
      <c r="AB179" s="212"/>
      <c r="AC179" s="212"/>
      <c r="AD179" s="212"/>
      <c r="AE179" s="212"/>
      <c r="AF179" s="212"/>
      <c r="AG179" s="212" t="s">
        <v>189</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38" t="str">
        <f>C179</f>
        <v>nanesení lepicího tmelu na izolační desky, nalepení desek a zajištění talířovými hmoždinkami (6 ks/m2). Bez povrchové úpravy desek.</v>
      </c>
      <c r="BB179" s="212"/>
      <c r="BC179" s="212"/>
      <c r="BD179" s="212"/>
      <c r="BE179" s="212"/>
      <c r="BF179" s="212"/>
      <c r="BG179" s="212"/>
      <c r="BH179" s="212"/>
    </row>
    <row r="180" spans="1:60" ht="33.75" outlineLevel="1" x14ac:dyDescent="0.2">
      <c r="A180" s="240">
        <v>89</v>
      </c>
      <c r="B180" s="241" t="s">
        <v>668</v>
      </c>
      <c r="C180" s="252" t="s">
        <v>669</v>
      </c>
      <c r="D180" s="242" t="s">
        <v>217</v>
      </c>
      <c r="E180" s="243">
        <v>106.645</v>
      </c>
      <c r="F180" s="244">
        <v>697</v>
      </c>
      <c r="G180" s="245">
        <f>ROUND(E180*F180,2)</f>
        <v>74331.570000000007</v>
      </c>
      <c r="H180" s="244">
        <v>397.97</v>
      </c>
      <c r="I180" s="245">
        <f>ROUND(E180*H180,2)</f>
        <v>42441.51</v>
      </c>
      <c r="J180" s="244">
        <v>299.02999999999997</v>
      </c>
      <c r="K180" s="245">
        <f>ROUND(E180*J180,2)</f>
        <v>31890.05</v>
      </c>
      <c r="L180" s="245">
        <v>12</v>
      </c>
      <c r="M180" s="245">
        <f>G180*(1+L180/100)</f>
        <v>83251.358400000012</v>
      </c>
      <c r="N180" s="243">
        <v>3.6800000000000001E-3</v>
      </c>
      <c r="O180" s="243">
        <f>ROUND(E180*N180,2)</f>
        <v>0.39</v>
      </c>
      <c r="P180" s="243">
        <v>0</v>
      </c>
      <c r="Q180" s="243">
        <f>ROUND(E180*P180,2)</f>
        <v>0</v>
      </c>
      <c r="R180" s="245" t="s">
        <v>218</v>
      </c>
      <c r="S180" s="245" t="s">
        <v>184</v>
      </c>
      <c r="T180" s="246" t="s">
        <v>184</v>
      </c>
      <c r="U180" s="222">
        <v>0.46</v>
      </c>
      <c r="V180" s="222">
        <f>ROUND(E180*U180,2)</f>
        <v>49.06</v>
      </c>
      <c r="W180" s="222"/>
      <c r="X180" s="222" t="s">
        <v>185</v>
      </c>
      <c r="Y180" s="222" t="s">
        <v>186</v>
      </c>
      <c r="Z180" s="212"/>
      <c r="AA180" s="212"/>
      <c r="AB180" s="212"/>
      <c r="AC180" s="212"/>
      <c r="AD180" s="212"/>
      <c r="AE180" s="212"/>
      <c r="AF180" s="212"/>
      <c r="AG180" s="212" t="s">
        <v>187</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ht="22.5" outlineLevel="1" x14ac:dyDescent="0.2">
      <c r="A181" s="240">
        <v>90</v>
      </c>
      <c r="B181" s="241" t="s">
        <v>670</v>
      </c>
      <c r="C181" s="252" t="s">
        <v>671</v>
      </c>
      <c r="D181" s="242" t="s">
        <v>217</v>
      </c>
      <c r="E181" s="243">
        <v>210.2</v>
      </c>
      <c r="F181" s="244">
        <v>374</v>
      </c>
      <c r="G181" s="245">
        <f>ROUND(E181*F181,2)</f>
        <v>78614.8</v>
      </c>
      <c r="H181" s="244">
        <v>84.87</v>
      </c>
      <c r="I181" s="245">
        <f>ROUND(E181*H181,2)</f>
        <v>17839.669999999998</v>
      </c>
      <c r="J181" s="244">
        <v>289.13</v>
      </c>
      <c r="K181" s="245">
        <f>ROUND(E181*J181,2)</f>
        <v>60775.13</v>
      </c>
      <c r="L181" s="245">
        <v>12</v>
      </c>
      <c r="M181" s="245">
        <f>G181*(1+L181/100)</f>
        <v>88048.576000000015</v>
      </c>
      <c r="N181" s="243">
        <v>3.6700000000000001E-3</v>
      </c>
      <c r="O181" s="243">
        <f>ROUND(E181*N181,2)</f>
        <v>0.77</v>
      </c>
      <c r="P181" s="243">
        <v>0</v>
      </c>
      <c r="Q181" s="243">
        <f>ROUND(E181*P181,2)</f>
        <v>0</v>
      </c>
      <c r="R181" s="245" t="s">
        <v>218</v>
      </c>
      <c r="S181" s="245" t="s">
        <v>184</v>
      </c>
      <c r="T181" s="246" t="s">
        <v>184</v>
      </c>
      <c r="U181" s="222">
        <v>0.44</v>
      </c>
      <c r="V181" s="222">
        <f>ROUND(E181*U181,2)</f>
        <v>92.49</v>
      </c>
      <c r="W181" s="222"/>
      <c r="X181" s="222" t="s">
        <v>185</v>
      </c>
      <c r="Y181" s="222" t="s">
        <v>186</v>
      </c>
      <c r="Z181" s="212"/>
      <c r="AA181" s="212"/>
      <c r="AB181" s="212"/>
      <c r="AC181" s="212"/>
      <c r="AD181" s="212"/>
      <c r="AE181" s="212"/>
      <c r="AF181" s="212"/>
      <c r="AG181" s="212" t="s">
        <v>187</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x14ac:dyDescent="0.2">
      <c r="A182" s="224" t="s">
        <v>178</v>
      </c>
      <c r="B182" s="225" t="s">
        <v>90</v>
      </c>
      <c r="C182" s="249" t="s">
        <v>91</v>
      </c>
      <c r="D182" s="226"/>
      <c r="E182" s="227"/>
      <c r="F182" s="228"/>
      <c r="G182" s="228">
        <f>SUMIF(AG183:AG197,"&lt;&gt;NOR",G183:G197)</f>
        <v>3500177.57</v>
      </c>
      <c r="H182" s="228"/>
      <c r="I182" s="228">
        <f>SUM(I183:I197)</f>
        <v>2024303.3399999999</v>
      </c>
      <c r="J182" s="228"/>
      <c r="K182" s="228">
        <f>SUM(K183:K197)</f>
        <v>1475874.23</v>
      </c>
      <c r="L182" s="228"/>
      <c r="M182" s="228">
        <f>SUM(M183:M197)</f>
        <v>3920198.8784000003</v>
      </c>
      <c r="N182" s="227"/>
      <c r="O182" s="227">
        <f>SUM(O183:O197)</f>
        <v>524.12</v>
      </c>
      <c r="P182" s="227"/>
      <c r="Q182" s="227">
        <f>SUM(Q183:Q197)</f>
        <v>0</v>
      </c>
      <c r="R182" s="228"/>
      <c r="S182" s="228"/>
      <c r="T182" s="229"/>
      <c r="U182" s="223"/>
      <c r="V182" s="223">
        <f>SUM(V183:V197)</f>
        <v>1076.31</v>
      </c>
      <c r="W182" s="223"/>
      <c r="X182" s="223"/>
      <c r="Y182" s="223"/>
      <c r="AG182" t="s">
        <v>179</v>
      </c>
    </row>
    <row r="183" spans="1:60" ht="22.5" outlineLevel="1" x14ac:dyDescent="0.2">
      <c r="A183" s="231">
        <v>91</v>
      </c>
      <c r="B183" s="232" t="s">
        <v>672</v>
      </c>
      <c r="C183" s="250" t="s">
        <v>673</v>
      </c>
      <c r="D183" s="233" t="s">
        <v>217</v>
      </c>
      <c r="E183" s="234">
        <v>2307.91</v>
      </c>
      <c r="F183" s="235">
        <v>219.5</v>
      </c>
      <c r="G183" s="236">
        <f>ROUND(E183*F183,2)</f>
        <v>506586.25</v>
      </c>
      <c r="H183" s="235">
        <v>99.79</v>
      </c>
      <c r="I183" s="236">
        <f>ROUND(E183*H183,2)</f>
        <v>230306.34</v>
      </c>
      <c r="J183" s="235">
        <v>119.71</v>
      </c>
      <c r="K183" s="236">
        <f>ROUND(E183*J183,2)</f>
        <v>276279.90999999997</v>
      </c>
      <c r="L183" s="236">
        <v>12</v>
      </c>
      <c r="M183" s="236">
        <f>G183*(1+L183/100)</f>
        <v>567376.60000000009</v>
      </c>
      <c r="N183" s="234">
        <v>2.0199999999999999E-2</v>
      </c>
      <c r="O183" s="234">
        <f>ROUND(E183*N183,2)</f>
        <v>46.62</v>
      </c>
      <c r="P183" s="234">
        <v>0</v>
      </c>
      <c r="Q183" s="234">
        <f>ROUND(E183*P183,2)</f>
        <v>0</v>
      </c>
      <c r="R183" s="236" t="s">
        <v>218</v>
      </c>
      <c r="S183" s="236" t="s">
        <v>184</v>
      </c>
      <c r="T183" s="237" t="s">
        <v>184</v>
      </c>
      <c r="U183" s="222">
        <v>0.14000000000000001</v>
      </c>
      <c r="V183" s="222">
        <f>ROUND(E183*U183,2)</f>
        <v>323.11</v>
      </c>
      <c r="W183" s="222"/>
      <c r="X183" s="222" t="s">
        <v>185</v>
      </c>
      <c r="Y183" s="222" t="s">
        <v>186</v>
      </c>
      <c r="Z183" s="212"/>
      <c r="AA183" s="212"/>
      <c r="AB183" s="212"/>
      <c r="AC183" s="212"/>
      <c r="AD183" s="212"/>
      <c r="AE183" s="212"/>
      <c r="AF183" s="212"/>
      <c r="AG183" s="212" t="s">
        <v>187</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2" x14ac:dyDescent="0.2">
      <c r="A184" s="219"/>
      <c r="B184" s="220"/>
      <c r="C184" s="251" t="s">
        <v>674</v>
      </c>
      <c r="D184" s="239"/>
      <c r="E184" s="239"/>
      <c r="F184" s="239"/>
      <c r="G184" s="239"/>
      <c r="H184" s="222"/>
      <c r="I184" s="222"/>
      <c r="J184" s="222"/>
      <c r="K184" s="222"/>
      <c r="L184" s="222"/>
      <c r="M184" s="222"/>
      <c r="N184" s="221"/>
      <c r="O184" s="221"/>
      <c r="P184" s="221"/>
      <c r="Q184" s="221"/>
      <c r="R184" s="222"/>
      <c r="S184" s="222"/>
      <c r="T184" s="222"/>
      <c r="U184" s="222"/>
      <c r="V184" s="222"/>
      <c r="W184" s="222"/>
      <c r="X184" s="222"/>
      <c r="Y184" s="222"/>
      <c r="Z184" s="212"/>
      <c r="AA184" s="212"/>
      <c r="AB184" s="212"/>
      <c r="AC184" s="212"/>
      <c r="AD184" s="212"/>
      <c r="AE184" s="212"/>
      <c r="AF184" s="212"/>
      <c r="AG184" s="212" t="s">
        <v>189</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ht="22.5" outlineLevel="1" x14ac:dyDescent="0.2">
      <c r="A185" s="231">
        <v>92</v>
      </c>
      <c r="B185" s="232" t="s">
        <v>675</v>
      </c>
      <c r="C185" s="250" t="s">
        <v>676</v>
      </c>
      <c r="D185" s="233" t="s">
        <v>217</v>
      </c>
      <c r="E185" s="234">
        <v>935.77</v>
      </c>
      <c r="F185" s="235">
        <v>453.5</v>
      </c>
      <c r="G185" s="236">
        <f>ROUND(E185*F185,2)</f>
        <v>424371.7</v>
      </c>
      <c r="H185" s="235">
        <v>331.23</v>
      </c>
      <c r="I185" s="236">
        <f>ROUND(E185*H185,2)</f>
        <v>309955.09999999998</v>
      </c>
      <c r="J185" s="235">
        <v>122.27</v>
      </c>
      <c r="K185" s="236">
        <f>ROUND(E185*J185,2)</f>
        <v>114416.6</v>
      </c>
      <c r="L185" s="236">
        <v>12</v>
      </c>
      <c r="M185" s="236">
        <f>G185*(1+L185/100)</f>
        <v>475296.30400000006</v>
      </c>
      <c r="N185" s="234">
        <v>8.8200000000000001E-2</v>
      </c>
      <c r="O185" s="234">
        <f>ROUND(E185*N185,2)</f>
        <v>82.53</v>
      </c>
      <c r="P185" s="234">
        <v>0</v>
      </c>
      <c r="Q185" s="234">
        <f>ROUND(E185*P185,2)</f>
        <v>0</v>
      </c>
      <c r="R185" s="236" t="s">
        <v>218</v>
      </c>
      <c r="S185" s="236" t="s">
        <v>184</v>
      </c>
      <c r="T185" s="237" t="s">
        <v>184</v>
      </c>
      <c r="U185" s="222">
        <v>0.14000000000000001</v>
      </c>
      <c r="V185" s="222">
        <f>ROUND(E185*U185,2)</f>
        <v>131.01</v>
      </c>
      <c r="W185" s="222"/>
      <c r="X185" s="222" t="s">
        <v>185</v>
      </c>
      <c r="Y185" s="222" t="s">
        <v>186</v>
      </c>
      <c r="Z185" s="212"/>
      <c r="AA185" s="212"/>
      <c r="AB185" s="212"/>
      <c r="AC185" s="212"/>
      <c r="AD185" s="212"/>
      <c r="AE185" s="212"/>
      <c r="AF185" s="212"/>
      <c r="AG185" s="212" t="s">
        <v>187</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2" x14ac:dyDescent="0.2">
      <c r="A186" s="219"/>
      <c r="B186" s="220"/>
      <c r="C186" s="251" t="s">
        <v>677</v>
      </c>
      <c r="D186" s="239"/>
      <c r="E186" s="239"/>
      <c r="F186" s="239"/>
      <c r="G186" s="239"/>
      <c r="H186" s="222"/>
      <c r="I186" s="222"/>
      <c r="J186" s="222"/>
      <c r="K186" s="222"/>
      <c r="L186" s="222"/>
      <c r="M186" s="222"/>
      <c r="N186" s="221"/>
      <c r="O186" s="221"/>
      <c r="P186" s="221"/>
      <c r="Q186" s="221"/>
      <c r="R186" s="222"/>
      <c r="S186" s="222"/>
      <c r="T186" s="222"/>
      <c r="U186" s="222"/>
      <c r="V186" s="222"/>
      <c r="W186" s="222"/>
      <c r="X186" s="222"/>
      <c r="Y186" s="222"/>
      <c r="Z186" s="212"/>
      <c r="AA186" s="212"/>
      <c r="AB186" s="212"/>
      <c r="AC186" s="212"/>
      <c r="AD186" s="212"/>
      <c r="AE186" s="212"/>
      <c r="AF186" s="212"/>
      <c r="AG186" s="212" t="s">
        <v>189</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38" t="str">
        <f>C186</f>
        <v>dovoz směsi, doprava pomocí šnekového čerpadla, lití hadicí na plochu, dvojí (křížem vedené) rozvlnění hrazdami</v>
      </c>
      <c r="BB186" s="212"/>
      <c r="BC186" s="212"/>
      <c r="BD186" s="212"/>
      <c r="BE186" s="212"/>
      <c r="BF186" s="212"/>
      <c r="BG186" s="212"/>
      <c r="BH186" s="212"/>
    </row>
    <row r="187" spans="1:60" ht="22.5" outlineLevel="1" x14ac:dyDescent="0.2">
      <c r="A187" s="231">
        <v>93</v>
      </c>
      <c r="B187" s="232" t="s">
        <v>678</v>
      </c>
      <c r="C187" s="250" t="s">
        <v>679</v>
      </c>
      <c r="D187" s="233" t="s">
        <v>217</v>
      </c>
      <c r="E187" s="234">
        <v>1252.46</v>
      </c>
      <c r="F187" s="235">
        <v>585</v>
      </c>
      <c r="G187" s="236">
        <f>ROUND(E187*F187,2)</f>
        <v>732689.1</v>
      </c>
      <c r="H187" s="235">
        <v>454.56</v>
      </c>
      <c r="I187" s="236">
        <f>ROUND(E187*H187,2)</f>
        <v>569318.22</v>
      </c>
      <c r="J187" s="235">
        <v>130.44</v>
      </c>
      <c r="K187" s="236">
        <f>ROUND(E187*J187,2)</f>
        <v>163370.88</v>
      </c>
      <c r="L187" s="236">
        <v>12</v>
      </c>
      <c r="M187" s="236">
        <f>G187*(1+L187/100)</f>
        <v>820611.79200000002</v>
      </c>
      <c r="N187" s="234">
        <v>0.12128</v>
      </c>
      <c r="O187" s="234">
        <f>ROUND(E187*N187,2)</f>
        <v>151.9</v>
      </c>
      <c r="P187" s="234">
        <v>0</v>
      </c>
      <c r="Q187" s="234">
        <f>ROUND(E187*P187,2)</f>
        <v>0</v>
      </c>
      <c r="R187" s="236" t="s">
        <v>218</v>
      </c>
      <c r="S187" s="236" t="s">
        <v>184</v>
      </c>
      <c r="T187" s="237" t="s">
        <v>184</v>
      </c>
      <c r="U187" s="222">
        <v>0.16</v>
      </c>
      <c r="V187" s="222">
        <f>ROUND(E187*U187,2)</f>
        <v>200.39</v>
      </c>
      <c r="W187" s="222"/>
      <c r="X187" s="222" t="s">
        <v>185</v>
      </c>
      <c r="Y187" s="222" t="s">
        <v>186</v>
      </c>
      <c r="Z187" s="212"/>
      <c r="AA187" s="212"/>
      <c r="AB187" s="212"/>
      <c r="AC187" s="212"/>
      <c r="AD187" s="212"/>
      <c r="AE187" s="212"/>
      <c r="AF187" s="212"/>
      <c r="AG187" s="212" t="s">
        <v>187</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2" x14ac:dyDescent="0.2">
      <c r="A188" s="219"/>
      <c r="B188" s="220"/>
      <c r="C188" s="251" t="s">
        <v>677</v>
      </c>
      <c r="D188" s="239"/>
      <c r="E188" s="239"/>
      <c r="F188" s="239"/>
      <c r="G188" s="239"/>
      <c r="H188" s="222"/>
      <c r="I188" s="222"/>
      <c r="J188" s="222"/>
      <c r="K188" s="222"/>
      <c r="L188" s="222"/>
      <c r="M188" s="222"/>
      <c r="N188" s="221"/>
      <c r="O188" s="221"/>
      <c r="P188" s="221"/>
      <c r="Q188" s="221"/>
      <c r="R188" s="222"/>
      <c r="S188" s="222"/>
      <c r="T188" s="222"/>
      <c r="U188" s="222"/>
      <c r="V188" s="222"/>
      <c r="W188" s="222"/>
      <c r="X188" s="222"/>
      <c r="Y188" s="222"/>
      <c r="Z188" s="212"/>
      <c r="AA188" s="212"/>
      <c r="AB188" s="212"/>
      <c r="AC188" s="212"/>
      <c r="AD188" s="212"/>
      <c r="AE188" s="212"/>
      <c r="AF188" s="212"/>
      <c r="AG188" s="212" t="s">
        <v>189</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38" t="str">
        <f>C188</f>
        <v>dovoz směsi, doprava pomocí šnekového čerpadla, lití hadicí na plochu, dvojí (křížem vedené) rozvlnění hrazdami</v>
      </c>
      <c r="BB188" s="212"/>
      <c r="BC188" s="212"/>
      <c r="BD188" s="212"/>
      <c r="BE188" s="212"/>
      <c r="BF188" s="212"/>
      <c r="BG188" s="212"/>
      <c r="BH188" s="212"/>
    </row>
    <row r="189" spans="1:60" ht="22.5" outlineLevel="1" x14ac:dyDescent="0.2">
      <c r="A189" s="231">
        <v>94</v>
      </c>
      <c r="B189" s="232" t="s">
        <v>680</v>
      </c>
      <c r="C189" s="250" t="s">
        <v>681</v>
      </c>
      <c r="D189" s="233" t="s">
        <v>217</v>
      </c>
      <c r="E189" s="234">
        <v>155.54</v>
      </c>
      <c r="F189" s="235">
        <v>629</v>
      </c>
      <c r="G189" s="236">
        <f>ROUND(E189*F189,2)</f>
        <v>97834.66</v>
      </c>
      <c r="H189" s="235">
        <v>495.83</v>
      </c>
      <c r="I189" s="236">
        <f>ROUND(E189*H189,2)</f>
        <v>77121.399999999994</v>
      </c>
      <c r="J189" s="235">
        <v>133.16999999999999</v>
      </c>
      <c r="K189" s="236">
        <f>ROUND(E189*J189,2)</f>
        <v>20713.259999999998</v>
      </c>
      <c r="L189" s="236">
        <v>12</v>
      </c>
      <c r="M189" s="236">
        <f>G189*(1+L189/100)</f>
        <v>109574.81920000001</v>
      </c>
      <c r="N189" s="234">
        <v>0.1323</v>
      </c>
      <c r="O189" s="234">
        <f>ROUND(E189*N189,2)</f>
        <v>20.58</v>
      </c>
      <c r="P189" s="234">
        <v>0</v>
      </c>
      <c r="Q189" s="234">
        <f>ROUND(E189*P189,2)</f>
        <v>0</v>
      </c>
      <c r="R189" s="236" t="s">
        <v>218</v>
      </c>
      <c r="S189" s="236" t="s">
        <v>184</v>
      </c>
      <c r="T189" s="237" t="s">
        <v>184</v>
      </c>
      <c r="U189" s="222">
        <v>0.16</v>
      </c>
      <c r="V189" s="222">
        <f>ROUND(E189*U189,2)</f>
        <v>24.89</v>
      </c>
      <c r="W189" s="222"/>
      <c r="X189" s="222" t="s">
        <v>185</v>
      </c>
      <c r="Y189" s="222" t="s">
        <v>186</v>
      </c>
      <c r="Z189" s="212"/>
      <c r="AA189" s="212"/>
      <c r="AB189" s="212"/>
      <c r="AC189" s="212"/>
      <c r="AD189" s="212"/>
      <c r="AE189" s="212"/>
      <c r="AF189" s="212"/>
      <c r="AG189" s="212" t="s">
        <v>187</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2" x14ac:dyDescent="0.2">
      <c r="A190" s="219"/>
      <c r="B190" s="220"/>
      <c r="C190" s="251" t="s">
        <v>677</v>
      </c>
      <c r="D190" s="239"/>
      <c r="E190" s="239"/>
      <c r="F190" s="239"/>
      <c r="G190" s="239"/>
      <c r="H190" s="222"/>
      <c r="I190" s="222"/>
      <c r="J190" s="222"/>
      <c r="K190" s="222"/>
      <c r="L190" s="222"/>
      <c r="M190" s="222"/>
      <c r="N190" s="221"/>
      <c r="O190" s="221"/>
      <c r="P190" s="221"/>
      <c r="Q190" s="221"/>
      <c r="R190" s="222"/>
      <c r="S190" s="222"/>
      <c r="T190" s="222"/>
      <c r="U190" s="222"/>
      <c r="V190" s="222"/>
      <c r="W190" s="222"/>
      <c r="X190" s="222"/>
      <c r="Y190" s="222"/>
      <c r="Z190" s="212"/>
      <c r="AA190" s="212"/>
      <c r="AB190" s="212"/>
      <c r="AC190" s="212"/>
      <c r="AD190" s="212"/>
      <c r="AE190" s="212"/>
      <c r="AF190" s="212"/>
      <c r="AG190" s="212" t="s">
        <v>189</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38" t="str">
        <f>C190</f>
        <v>dovoz směsi, doprava pomocí šnekového čerpadla, lití hadicí na plochu, dvojí (křížem vedené) rozvlnění hrazdami</v>
      </c>
      <c r="BB190" s="212"/>
      <c r="BC190" s="212"/>
      <c r="BD190" s="212"/>
      <c r="BE190" s="212"/>
      <c r="BF190" s="212"/>
      <c r="BG190" s="212"/>
      <c r="BH190" s="212"/>
    </row>
    <row r="191" spans="1:60" ht="22.5" outlineLevel="1" x14ac:dyDescent="0.2">
      <c r="A191" s="231">
        <v>95</v>
      </c>
      <c r="B191" s="232" t="s">
        <v>682</v>
      </c>
      <c r="C191" s="250" t="s">
        <v>683</v>
      </c>
      <c r="D191" s="233" t="s">
        <v>217</v>
      </c>
      <c r="E191" s="234">
        <v>2334.75</v>
      </c>
      <c r="F191" s="235">
        <v>313</v>
      </c>
      <c r="G191" s="236">
        <f>ROUND(E191*F191,2)</f>
        <v>730776.75</v>
      </c>
      <c r="H191" s="235">
        <v>203.89</v>
      </c>
      <c r="I191" s="236">
        <f>ROUND(E191*H191,2)</f>
        <v>476032.18</v>
      </c>
      <c r="J191" s="235">
        <v>109.11</v>
      </c>
      <c r="K191" s="236">
        <f>ROUND(E191*J191,2)</f>
        <v>254744.57</v>
      </c>
      <c r="L191" s="236">
        <v>12</v>
      </c>
      <c r="M191" s="236">
        <f>G191*(1+L191/100)</f>
        <v>818469.96000000008</v>
      </c>
      <c r="N191" s="234">
        <v>5.5700000000000003E-3</v>
      </c>
      <c r="O191" s="234">
        <f>ROUND(E191*N191,2)</f>
        <v>13</v>
      </c>
      <c r="P191" s="234">
        <v>0</v>
      </c>
      <c r="Q191" s="234">
        <f>ROUND(E191*P191,2)</f>
        <v>0</v>
      </c>
      <c r="R191" s="236" t="s">
        <v>218</v>
      </c>
      <c r="S191" s="236" t="s">
        <v>184</v>
      </c>
      <c r="T191" s="237" t="s">
        <v>184</v>
      </c>
      <c r="U191" s="222">
        <v>0.17</v>
      </c>
      <c r="V191" s="222">
        <f>ROUND(E191*U191,2)</f>
        <v>396.91</v>
      </c>
      <c r="W191" s="222"/>
      <c r="X191" s="222" t="s">
        <v>185</v>
      </c>
      <c r="Y191" s="222" t="s">
        <v>186</v>
      </c>
      <c r="Z191" s="212"/>
      <c r="AA191" s="212"/>
      <c r="AB191" s="212"/>
      <c r="AC191" s="212"/>
      <c r="AD191" s="212"/>
      <c r="AE191" s="212"/>
      <c r="AF191" s="212"/>
      <c r="AG191" s="212" t="s">
        <v>187</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2" x14ac:dyDescent="0.2">
      <c r="A192" s="219"/>
      <c r="B192" s="220"/>
      <c r="C192" s="251" t="s">
        <v>684</v>
      </c>
      <c r="D192" s="239"/>
      <c r="E192" s="239"/>
      <c r="F192" s="239"/>
      <c r="G192" s="239"/>
      <c r="H192" s="222"/>
      <c r="I192" s="222"/>
      <c r="J192" s="222"/>
      <c r="K192" s="222"/>
      <c r="L192" s="222"/>
      <c r="M192" s="222"/>
      <c r="N192" s="221"/>
      <c r="O192" s="221"/>
      <c r="P192" s="221"/>
      <c r="Q192" s="221"/>
      <c r="R192" s="222"/>
      <c r="S192" s="222"/>
      <c r="T192" s="222"/>
      <c r="U192" s="222"/>
      <c r="V192" s="222"/>
      <c r="W192" s="222"/>
      <c r="X192" s="222"/>
      <c r="Y192" s="222"/>
      <c r="Z192" s="212"/>
      <c r="AA192" s="212"/>
      <c r="AB192" s="212"/>
      <c r="AC192" s="212"/>
      <c r="AD192" s="212"/>
      <c r="AE192" s="212"/>
      <c r="AF192" s="212"/>
      <c r="AG192" s="212" t="s">
        <v>189</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ht="22.5" outlineLevel="1" x14ac:dyDescent="0.2">
      <c r="A193" s="231">
        <v>96</v>
      </c>
      <c r="B193" s="232" t="s">
        <v>685</v>
      </c>
      <c r="C193" s="250" t="s">
        <v>686</v>
      </c>
      <c r="D193" s="233" t="s">
        <v>217</v>
      </c>
      <c r="E193" s="234">
        <v>533.5</v>
      </c>
      <c r="F193" s="235">
        <v>1079</v>
      </c>
      <c r="G193" s="236">
        <f>ROUND(E193*F193,2)</f>
        <v>575646.5</v>
      </c>
      <c r="H193" s="235">
        <v>661.06</v>
      </c>
      <c r="I193" s="236">
        <f>ROUND(E193*H193,2)</f>
        <v>352675.51</v>
      </c>
      <c r="J193" s="235">
        <v>417.94</v>
      </c>
      <c r="K193" s="236">
        <f>ROUND(E193*J193,2)</f>
        <v>222970.99</v>
      </c>
      <c r="L193" s="236">
        <v>12</v>
      </c>
      <c r="M193" s="236">
        <f>G193*(1+L193/100)</f>
        <v>644724.08000000007</v>
      </c>
      <c r="N193" s="234">
        <v>0.38396999999999998</v>
      </c>
      <c r="O193" s="234">
        <f>ROUND(E193*N193,2)</f>
        <v>204.85</v>
      </c>
      <c r="P193" s="234">
        <v>0</v>
      </c>
      <c r="Q193" s="234">
        <f>ROUND(E193*P193,2)</f>
        <v>0</v>
      </c>
      <c r="R193" s="236" t="s">
        <v>454</v>
      </c>
      <c r="S193" s="236" t="s">
        <v>184</v>
      </c>
      <c r="T193" s="237" t="s">
        <v>184</v>
      </c>
      <c r="U193" s="222">
        <v>0</v>
      </c>
      <c r="V193" s="222">
        <f>ROUND(E193*U193,2)</f>
        <v>0</v>
      </c>
      <c r="W193" s="222"/>
      <c r="X193" s="222" t="s">
        <v>445</v>
      </c>
      <c r="Y193" s="222" t="s">
        <v>186</v>
      </c>
      <c r="Z193" s="212"/>
      <c r="AA193" s="212"/>
      <c r="AB193" s="212"/>
      <c r="AC193" s="212"/>
      <c r="AD193" s="212"/>
      <c r="AE193" s="212"/>
      <c r="AF193" s="212"/>
      <c r="AG193" s="212" t="s">
        <v>446</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2" x14ac:dyDescent="0.2">
      <c r="A194" s="219"/>
      <c r="B194" s="220"/>
      <c r="C194" s="251" t="s">
        <v>687</v>
      </c>
      <c r="D194" s="239"/>
      <c r="E194" s="239"/>
      <c r="F194" s="239"/>
      <c r="G194" s="239"/>
      <c r="H194" s="222"/>
      <c r="I194" s="222"/>
      <c r="J194" s="222"/>
      <c r="K194" s="222"/>
      <c r="L194" s="222"/>
      <c r="M194" s="222"/>
      <c r="N194" s="221"/>
      <c r="O194" s="221"/>
      <c r="P194" s="221"/>
      <c r="Q194" s="221"/>
      <c r="R194" s="222"/>
      <c r="S194" s="222"/>
      <c r="T194" s="222"/>
      <c r="U194" s="222"/>
      <c r="V194" s="222"/>
      <c r="W194" s="222"/>
      <c r="X194" s="222"/>
      <c r="Y194" s="222"/>
      <c r="Z194" s="212"/>
      <c r="AA194" s="212"/>
      <c r="AB194" s="212"/>
      <c r="AC194" s="212"/>
      <c r="AD194" s="212"/>
      <c r="AE194" s="212"/>
      <c r="AF194" s="212"/>
      <c r="AG194" s="212" t="s">
        <v>189</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ht="22.5" outlineLevel="1" x14ac:dyDescent="0.2">
      <c r="A195" s="231">
        <v>97</v>
      </c>
      <c r="B195" s="232" t="s">
        <v>688</v>
      </c>
      <c r="C195" s="250" t="s">
        <v>689</v>
      </c>
      <c r="D195" s="233" t="s">
        <v>217</v>
      </c>
      <c r="E195" s="234">
        <v>18.018000000000001</v>
      </c>
      <c r="F195" s="235">
        <v>815</v>
      </c>
      <c r="G195" s="236">
        <f>ROUND(E195*F195,2)</f>
        <v>14684.67</v>
      </c>
      <c r="H195" s="235">
        <v>493.65</v>
      </c>
      <c r="I195" s="236">
        <f>ROUND(E195*H195,2)</f>
        <v>8894.59</v>
      </c>
      <c r="J195" s="235">
        <v>321.35000000000002</v>
      </c>
      <c r="K195" s="236">
        <f>ROUND(E195*J195,2)</f>
        <v>5790.08</v>
      </c>
      <c r="L195" s="236">
        <v>12</v>
      </c>
      <c r="M195" s="236">
        <f>G195*(1+L195/100)</f>
        <v>16446.830400000003</v>
      </c>
      <c r="N195" s="234">
        <v>0.25772</v>
      </c>
      <c r="O195" s="234">
        <f>ROUND(E195*N195,2)</f>
        <v>4.6399999999999997</v>
      </c>
      <c r="P195" s="234">
        <v>0</v>
      </c>
      <c r="Q195" s="234">
        <f>ROUND(E195*P195,2)</f>
        <v>0</v>
      </c>
      <c r="R195" s="236" t="s">
        <v>454</v>
      </c>
      <c r="S195" s="236" t="s">
        <v>184</v>
      </c>
      <c r="T195" s="237" t="s">
        <v>184</v>
      </c>
      <c r="U195" s="222">
        <v>0</v>
      </c>
      <c r="V195" s="222">
        <f>ROUND(E195*U195,2)</f>
        <v>0</v>
      </c>
      <c r="W195" s="222"/>
      <c r="X195" s="222" t="s">
        <v>445</v>
      </c>
      <c r="Y195" s="222" t="s">
        <v>186</v>
      </c>
      <c r="Z195" s="212"/>
      <c r="AA195" s="212"/>
      <c r="AB195" s="212"/>
      <c r="AC195" s="212"/>
      <c r="AD195" s="212"/>
      <c r="AE195" s="212"/>
      <c r="AF195" s="212"/>
      <c r="AG195" s="212" t="s">
        <v>446</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2" x14ac:dyDescent="0.2">
      <c r="A196" s="219"/>
      <c r="B196" s="220"/>
      <c r="C196" s="251" t="s">
        <v>687</v>
      </c>
      <c r="D196" s="239"/>
      <c r="E196" s="239"/>
      <c r="F196" s="239"/>
      <c r="G196" s="239"/>
      <c r="H196" s="222"/>
      <c r="I196" s="222"/>
      <c r="J196" s="222"/>
      <c r="K196" s="222"/>
      <c r="L196" s="222"/>
      <c r="M196" s="222"/>
      <c r="N196" s="221"/>
      <c r="O196" s="221"/>
      <c r="P196" s="221"/>
      <c r="Q196" s="221"/>
      <c r="R196" s="222"/>
      <c r="S196" s="222"/>
      <c r="T196" s="222"/>
      <c r="U196" s="222"/>
      <c r="V196" s="222"/>
      <c r="W196" s="222"/>
      <c r="X196" s="222"/>
      <c r="Y196" s="222"/>
      <c r="Z196" s="212"/>
      <c r="AA196" s="212"/>
      <c r="AB196" s="212"/>
      <c r="AC196" s="212"/>
      <c r="AD196" s="212"/>
      <c r="AE196" s="212"/>
      <c r="AF196" s="212"/>
      <c r="AG196" s="212" t="s">
        <v>189</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ht="33.75" outlineLevel="1" x14ac:dyDescent="0.2">
      <c r="A197" s="240">
        <v>98</v>
      </c>
      <c r="B197" s="241" t="s">
        <v>690</v>
      </c>
      <c r="C197" s="252" t="s">
        <v>691</v>
      </c>
      <c r="D197" s="242" t="s">
        <v>182</v>
      </c>
      <c r="E197" s="243">
        <v>79.86</v>
      </c>
      <c r="F197" s="244">
        <v>5229</v>
      </c>
      <c r="G197" s="245">
        <f>ROUND(E197*F197,2)</f>
        <v>417587.94</v>
      </c>
      <c r="H197" s="244">
        <v>0</v>
      </c>
      <c r="I197" s="245">
        <f>ROUND(E197*H197,2)</f>
        <v>0</v>
      </c>
      <c r="J197" s="244">
        <v>5229</v>
      </c>
      <c r="K197" s="245">
        <f>ROUND(E197*J197,2)</f>
        <v>417587.94</v>
      </c>
      <c r="L197" s="245">
        <v>12</v>
      </c>
      <c r="M197" s="245">
        <f>G197*(1+L197/100)</f>
        <v>467698.49280000007</v>
      </c>
      <c r="N197" s="243">
        <v>0</v>
      </c>
      <c r="O197" s="243">
        <f>ROUND(E197*N197,2)</f>
        <v>0</v>
      </c>
      <c r="P197" s="243">
        <v>0</v>
      </c>
      <c r="Q197" s="243">
        <f>ROUND(E197*P197,2)</f>
        <v>0</v>
      </c>
      <c r="R197" s="245"/>
      <c r="S197" s="245" t="s">
        <v>200</v>
      </c>
      <c r="T197" s="246" t="s">
        <v>201</v>
      </c>
      <c r="U197" s="222">
        <v>0</v>
      </c>
      <c r="V197" s="222">
        <f>ROUND(E197*U197,2)</f>
        <v>0</v>
      </c>
      <c r="W197" s="222"/>
      <c r="X197" s="222" t="s">
        <v>185</v>
      </c>
      <c r="Y197" s="222" t="s">
        <v>186</v>
      </c>
      <c r="Z197" s="212"/>
      <c r="AA197" s="212"/>
      <c r="AB197" s="212"/>
      <c r="AC197" s="212"/>
      <c r="AD197" s="212"/>
      <c r="AE197" s="212"/>
      <c r="AF197" s="212"/>
      <c r="AG197" s="212" t="s">
        <v>187</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x14ac:dyDescent="0.2">
      <c r="A198" s="224" t="s">
        <v>178</v>
      </c>
      <c r="B198" s="225" t="s">
        <v>92</v>
      </c>
      <c r="C198" s="249" t="s">
        <v>93</v>
      </c>
      <c r="D198" s="226"/>
      <c r="E198" s="227"/>
      <c r="F198" s="228"/>
      <c r="G198" s="228">
        <f>SUMIF(AG199:AG204,"&lt;&gt;NOR",G199:G204)</f>
        <v>15548419.949999999</v>
      </c>
      <c r="H198" s="228"/>
      <c r="I198" s="228">
        <f>SUM(I199:I204)</f>
        <v>0</v>
      </c>
      <c r="J198" s="228"/>
      <c r="K198" s="228">
        <f>SUM(K199:K204)</f>
        <v>15548419.949999999</v>
      </c>
      <c r="L198" s="228"/>
      <c r="M198" s="228">
        <f>SUM(M199:M204)</f>
        <v>17414230.344000001</v>
      </c>
      <c r="N198" s="227"/>
      <c r="O198" s="227">
        <f>SUM(O199:O204)</f>
        <v>0</v>
      </c>
      <c r="P198" s="227"/>
      <c r="Q198" s="227">
        <f>SUM(Q199:Q204)</f>
        <v>0</v>
      </c>
      <c r="R198" s="228"/>
      <c r="S198" s="228"/>
      <c r="T198" s="229"/>
      <c r="U198" s="223"/>
      <c r="V198" s="223">
        <f>SUM(V199:V204)</f>
        <v>0</v>
      </c>
      <c r="W198" s="223"/>
      <c r="X198" s="223"/>
      <c r="Y198" s="223"/>
      <c r="AG198" t="s">
        <v>179</v>
      </c>
    </row>
    <row r="199" spans="1:60" ht="22.5" outlineLevel="1" x14ac:dyDescent="0.2">
      <c r="A199" s="231">
        <v>99</v>
      </c>
      <c r="B199" s="232" t="s">
        <v>692</v>
      </c>
      <c r="C199" s="250" t="s">
        <v>693</v>
      </c>
      <c r="D199" s="233" t="s">
        <v>217</v>
      </c>
      <c r="E199" s="234">
        <v>634.46</v>
      </c>
      <c r="F199" s="235">
        <v>18165</v>
      </c>
      <c r="G199" s="236">
        <f>ROUND(E199*F199,2)</f>
        <v>11524965.9</v>
      </c>
      <c r="H199" s="235">
        <v>0</v>
      </c>
      <c r="I199" s="236">
        <f>ROUND(E199*H199,2)</f>
        <v>0</v>
      </c>
      <c r="J199" s="235">
        <v>18165</v>
      </c>
      <c r="K199" s="236">
        <f>ROUND(E199*J199,2)</f>
        <v>11524965.9</v>
      </c>
      <c r="L199" s="236">
        <v>12</v>
      </c>
      <c r="M199" s="236">
        <f>G199*(1+L199/100)</f>
        <v>12907961.808000002</v>
      </c>
      <c r="N199" s="234">
        <v>0</v>
      </c>
      <c r="O199" s="234">
        <f>ROUND(E199*N199,2)</f>
        <v>0</v>
      </c>
      <c r="P199" s="234">
        <v>0</v>
      </c>
      <c r="Q199" s="234">
        <f>ROUND(E199*P199,2)</f>
        <v>0</v>
      </c>
      <c r="R199" s="236"/>
      <c r="S199" s="236" t="s">
        <v>200</v>
      </c>
      <c r="T199" s="237" t="s">
        <v>201</v>
      </c>
      <c r="U199" s="222">
        <v>0</v>
      </c>
      <c r="V199" s="222">
        <f>ROUND(E199*U199,2)</f>
        <v>0</v>
      </c>
      <c r="W199" s="222"/>
      <c r="X199" s="222" t="s">
        <v>445</v>
      </c>
      <c r="Y199" s="222" t="s">
        <v>186</v>
      </c>
      <c r="Z199" s="212"/>
      <c r="AA199" s="212"/>
      <c r="AB199" s="212"/>
      <c r="AC199" s="212"/>
      <c r="AD199" s="212"/>
      <c r="AE199" s="212"/>
      <c r="AF199" s="212"/>
      <c r="AG199" s="212" t="s">
        <v>446</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2" x14ac:dyDescent="0.2">
      <c r="A200" s="219"/>
      <c r="B200" s="220"/>
      <c r="C200" s="253" t="s">
        <v>694</v>
      </c>
      <c r="D200" s="247"/>
      <c r="E200" s="247"/>
      <c r="F200" s="247"/>
      <c r="G200" s="247"/>
      <c r="H200" s="222"/>
      <c r="I200" s="222"/>
      <c r="J200" s="222"/>
      <c r="K200" s="222"/>
      <c r="L200" s="222"/>
      <c r="M200" s="222"/>
      <c r="N200" s="221"/>
      <c r="O200" s="221"/>
      <c r="P200" s="221"/>
      <c r="Q200" s="221"/>
      <c r="R200" s="222"/>
      <c r="S200" s="222"/>
      <c r="T200" s="222"/>
      <c r="U200" s="222"/>
      <c r="V200" s="222"/>
      <c r="W200" s="222"/>
      <c r="X200" s="222"/>
      <c r="Y200" s="222"/>
      <c r="Z200" s="212"/>
      <c r="AA200" s="212"/>
      <c r="AB200" s="212"/>
      <c r="AC200" s="212"/>
      <c r="AD200" s="212"/>
      <c r="AE200" s="212"/>
      <c r="AF200" s="212"/>
      <c r="AG200" s="212" t="s">
        <v>227</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ht="22.5" outlineLevel="1" x14ac:dyDescent="0.2">
      <c r="A201" s="240">
        <v>100</v>
      </c>
      <c r="B201" s="241" t="s">
        <v>695</v>
      </c>
      <c r="C201" s="252" t="s">
        <v>696</v>
      </c>
      <c r="D201" s="242" t="s">
        <v>217</v>
      </c>
      <c r="E201" s="243">
        <v>24.846</v>
      </c>
      <c r="F201" s="244">
        <v>16065</v>
      </c>
      <c r="G201" s="245">
        <f>ROUND(E201*F201,2)</f>
        <v>399150.99</v>
      </c>
      <c r="H201" s="244">
        <v>0</v>
      </c>
      <c r="I201" s="245">
        <f>ROUND(E201*H201,2)</f>
        <v>0</v>
      </c>
      <c r="J201" s="244">
        <v>16065</v>
      </c>
      <c r="K201" s="245">
        <f>ROUND(E201*J201,2)</f>
        <v>399150.99</v>
      </c>
      <c r="L201" s="245">
        <v>12</v>
      </c>
      <c r="M201" s="245">
        <f>G201*(1+L201/100)</f>
        <v>447049.10880000005</v>
      </c>
      <c r="N201" s="243">
        <v>0</v>
      </c>
      <c r="O201" s="243">
        <f>ROUND(E201*N201,2)</f>
        <v>0</v>
      </c>
      <c r="P201" s="243">
        <v>0</v>
      </c>
      <c r="Q201" s="243">
        <f>ROUND(E201*P201,2)</f>
        <v>0</v>
      </c>
      <c r="R201" s="245"/>
      <c r="S201" s="245" t="s">
        <v>200</v>
      </c>
      <c r="T201" s="246" t="s">
        <v>201</v>
      </c>
      <c r="U201" s="222">
        <v>0</v>
      </c>
      <c r="V201" s="222">
        <f>ROUND(E201*U201,2)</f>
        <v>0</v>
      </c>
      <c r="W201" s="222"/>
      <c r="X201" s="222" t="s">
        <v>185</v>
      </c>
      <c r="Y201" s="222" t="s">
        <v>186</v>
      </c>
      <c r="Z201" s="212"/>
      <c r="AA201" s="212"/>
      <c r="AB201" s="212"/>
      <c r="AC201" s="212"/>
      <c r="AD201" s="212"/>
      <c r="AE201" s="212"/>
      <c r="AF201" s="212"/>
      <c r="AG201" s="212" t="s">
        <v>187</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ht="22.5" outlineLevel="1" x14ac:dyDescent="0.2">
      <c r="A202" s="240">
        <v>101</v>
      </c>
      <c r="B202" s="241" t="s">
        <v>697</v>
      </c>
      <c r="C202" s="252" t="s">
        <v>698</v>
      </c>
      <c r="D202" s="242" t="s">
        <v>217</v>
      </c>
      <c r="E202" s="243">
        <v>61.003999999999998</v>
      </c>
      <c r="F202" s="244">
        <v>22050</v>
      </c>
      <c r="G202" s="245">
        <f>ROUND(E202*F202,2)</f>
        <v>1345138.2</v>
      </c>
      <c r="H202" s="244">
        <v>0</v>
      </c>
      <c r="I202" s="245">
        <f>ROUND(E202*H202,2)</f>
        <v>0</v>
      </c>
      <c r="J202" s="244">
        <v>22050</v>
      </c>
      <c r="K202" s="245">
        <f>ROUND(E202*J202,2)</f>
        <v>1345138.2</v>
      </c>
      <c r="L202" s="245">
        <v>12</v>
      </c>
      <c r="M202" s="245">
        <f>G202*(1+L202/100)</f>
        <v>1506554.784</v>
      </c>
      <c r="N202" s="243">
        <v>0</v>
      </c>
      <c r="O202" s="243">
        <f>ROUND(E202*N202,2)</f>
        <v>0</v>
      </c>
      <c r="P202" s="243">
        <v>0</v>
      </c>
      <c r="Q202" s="243">
        <f>ROUND(E202*P202,2)</f>
        <v>0</v>
      </c>
      <c r="R202" s="245"/>
      <c r="S202" s="245" t="s">
        <v>200</v>
      </c>
      <c r="T202" s="246" t="s">
        <v>201</v>
      </c>
      <c r="U202" s="222">
        <v>0</v>
      </c>
      <c r="V202" s="222">
        <f>ROUND(E202*U202,2)</f>
        <v>0</v>
      </c>
      <c r="W202" s="222"/>
      <c r="X202" s="222" t="s">
        <v>185</v>
      </c>
      <c r="Y202" s="222" t="s">
        <v>186</v>
      </c>
      <c r="Z202" s="212"/>
      <c r="AA202" s="212"/>
      <c r="AB202" s="212"/>
      <c r="AC202" s="212"/>
      <c r="AD202" s="212"/>
      <c r="AE202" s="212"/>
      <c r="AF202" s="212"/>
      <c r="AG202" s="212" t="s">
        <v>187</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ht="22.5" outlineLevel="1" x14ac:dyDescent="0.2">
      <c r="A203" s="240">
        <v>102</v>
      </c>
      <c r="B203" s="241" t="s">
        <v>699</v>
      </c>
      <c r="C203" s="252" t="s">
        <v>700</v>
      </c>
      <c r="D203" s="242" t="s">
        <v>217</v>
      </c>
      <c r="E203" s="243">
        <v>184.02199999999999</v>
      </c>
      <c r="F203" s="244">
        <v>11130</v>
      </c>
      <c r="G203" s="245">
        <f>ROUND(E203*F203,2)</f>
        <v>2048164.86</v>
      </c>
      <c r="H203" s="244">
        <v>0</v>
      </c>
      <c r="I203" s="245">
        <f>ROUND(E203*H203,2)</f>
        <v>0</v>
      </c>
      <c r="J203" s="244">
        <v>11130</v>
      </c>
      <c r="K203" s="245">
        <f>ROUND(E203*J203,2)</f>
        <v>2048164.86</v>
      </c>
      <c r="L203" s="245">
        <v>12</v>
      </c>
      <c r="M203" s="245">
        <f>G203*(1+L203/100)</f>
        <v>2293944.6432000003</v>
      </c>
      <c r="N203" s="243">
        <v>0</v>
      </c>
      <c r="O203" s="243">
        <f>ROUND(E203*N203,2)</f>
        <v>0</v>
      </c>
      <c r="P203" s="243">
        <v>0</v>
      </c>
      <c r="Q203" s="243">
        <f>ROUND(E203*P203,2)</f>
        <v>0</v>
      </c>
      <c r="R203" s="245"/>
      <c r="S203" s="245" t="s">
        <v>200</v>
      </c>
      <c r="T203" s="246" t="s">
        <v>201</v>
      </c>
      <c r="U203" s="222">
        <v>0</v>
      </c>
      <c r="V203" s="222">
        <f>ROUND(E203*U203,2)</f>
        <v>0</v>
      </c>
      <c r="W203" s="222"/>
      <c r="X203" s="222" t="s">
        <v>185</v>
      </c>
      <c r="Y203" s="222" t="s">
        <v>186</v>
      </c>
      <c r="Z203" s="212"/>
      <c r="AA203" s="212"/>
      <c r="AB203" s="212"/>
      <c r="AC203" s="212"/>
      <c r="AD203" s="212"/>
      <c r="AE203" s="212"/>
      <c r="AF203" s="212"/>
      <c r="AG203" s="212" t="s">
        <v>187</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ht="22.5" outlineLevel="1" x14ac:dyDescent="0.2">
      <c r="A204" s="240">
        <v>103</v>
      </c>
      <c r="B204" s="241" t="s">
        <v>701</v>
      </c>
      <c r="C204" s="252" t="s">
        <v>702</v>
      </c>
      <c r="D204" s="242" t="s">
        <v>317</v>
      </c>
      <c r="E204" s="243">
        <v>1</v>
      </c>
      <c r="F204" s="244">
        <v>231000</v>
      </c>
      <c r="G204" s="245">
        <f>ROUND(E204*F204,2)</f>
        <v>231000</v>
      </c>
      <c r="H204" s="244">
        <v>0</v>
      </c>
      <c r="I204" s="245">
        <f>ROUND(E204*H204,2)</f>
        <v>0</v>
      </c>
      <c r="J204" s="244">
        <v>231000</v>
      </c>
      <c r="K204" s="245">
        <f>ROUND(E204*J204,2)</f>
        <v>231000</v>
      </c>
      <c r="L204" s="245">
        <v>12</v>
      </c>
      <c r="M204" s="245">
        <f>G204*(1+L204/100)</f>
        <v>258720.00000000003</v>
      </c>
      <c r="N204" s="243">
        <v>0</v>
      </c>
      <c r="O204" s="243">
        <f>ROUND(E204*N204,2)</f>
        <v>0</v>
      </c>
      <c r="P204" s="243">
        <v>0</v>
      </c>
      <c r="Q204" s="243">
        <f>ROUND(E204*P204,2)</f>
        <v>0</v>
      </c>
      <c r="R204" s="245"/>
      <c r="S204" s="245" t="s">
        <v>200</v>
      </c>
      <c r="T204" s="246" t="s">
        <v>201</v>
      </c>
      <c r="U204" s="222">
        <v>0</v>
      </c>
      <c r="V204" s="222">
        <f>ROUND(E204*U204,2)</f>
        <v>0</v>
      </c>
      <c r="W204" s="222"/>
      <c r="X204" s="222" t="s">
        <v>185</v>
      </c>
      <c r="Y204" s="222" t="s">
        <v>186</v>
      </c>
      <c r="Z204" s="212"/>
      <c r="AA204" s="212"/>
      <c r="AB204" s="212"/>
      <c r="AC204" s="212"/>
      <c r="AD204" s="212"/>
      <c r="AE204" s="212"/>
      <c r="AF204" s="212"/>
      <c r="AG204" s="212" t="s">
        <v>187</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x14ac:dyDescent="0.2">
      <c r="A205" s="224" t="s">
        <v>178</v>
      </c>
      <c r="B205" s="225" t="s">
        <v>94</v>
      </c>
      <c r="C205" s="249" t="s">
        <v>95</v>
      </c>
      <c r="D205" s="226"/>
      <c r="E205" s="227"/>
      <c r="F205" s="228"/>
      <c r="G205" s="228">
        <f>SUMIF(AG206:AG212,"&lt;&gt;NOR",G206:G212)</f>
        <v>1576669.3</v>
      </c>
      <c r="H205" s="228"/>
      <c r="I205" s="228">
        <f>SUM(I206:I212)</f>
        <v>943215.67999999993</v>
      </c>
      <c r="J205" s="228"/>
      <c r="K205" s="228">
        <f>SUM(K206:K212)</f>
        <v>633453.62</v>
      </c>
      <c r="L205" s="228"/>
      <c r="M205" s="228">
        <f>SUM(M206:M212)</f>
        <v>1765869.6160000002</v>
      </c>
      <c r="N205" s="227"/>
      <c r="O205" s="227">
        <f>SUM(O206:O212)</f>
        <v>53.740000000000009</v>
      </c>
      <c r="P205" s="227"/>
      <c r="Q205" s="227">
        <f>SUM(Q206:Q212)</f>
        <v>0</v>
      </c>
      <c r="R205" s="228"/>
      <c r="S205" s="228"/>
      <c r="T205" s="229"/>
      <c r="U205" s="223"/>
      <c r="V205" s="223">
        <f>SUM(V206:V212)</f>
        <v>1009.01</v>
      </c>
      <c r="W205" s="223"/>
      <c r="X205" s="223"/>
      <c r="Y205" s="223"/>
      <c r="AG205" t="s">
        <v>179</v>
      </c>
    </row>
    <row r="206" spans="1:60" ht="22.5" outlineLevel="1" x14ac:dyDescent="0.2">
      <c r="A206" s="231">
        <v>104</v>
      </c>
      <c r="B206" s="232" t="s">
        <v>703</v>
      </c>
      <c r="C206" s="250" t="s">
        <v>704</v>
      </c>
      <c r="D206" s="233" t="s">
        <v>217</v>
      </c>
      <c r="E206" s="234">
        <v>1882</v>
      </c>
      <c r="F206" s="235">
        <v>100.5</v>
      </c>
      <c r="G206" s="236">
        <f>ROUND(E206*F206,2)</f>
        <v>189141</v>
      </c>
      <c r="H206" s="235">
        <v>0.01</v>
      </c>
      <c r="I206" s="236">
        <f>ROUND(E206*H206,2)</f>
        <v>18.82</v>
      </c>
      <c r="J206" s="235">
        <v>100.49</v>
      </c>
      <c r="K206" s="236">
        <f>ROUND(E206*J206,2)</f>
        <v>189122.18</v>
      </c>
      <c r="L206" s="236">
        <v>12</v>
      </c>
      <c r="M206" s="236">
        <f>G206*(1+L206/100)</f>
        <v>211837.92</v>
      </c>
      <c r="N206" s="234">
        <v>1.8380000000000001E-2</v>
      </c>
      <c r="O206" s="234">
        <f>ROUND(E206*N206,2)</f>
        <v>34.590000000000003</v>
      </c>
      <c r="P206" s="234">
        <v>0</v>
      </c>
      <c r="Q206" s="234">
        <f>ROUND(E206*P206,2)</f>
        <v>0</v>
      </c>
      <c r="R206" s="236" t="s">
        <v>230</v>
      </c>
      <c r="S206" s="236" t="s">
        <v>184</v>
      </c>
      <c r="T206" s="237" t="s">
        <v>184</v>
      </c>
      <c r="U206" s="222">
        <v>0.14000000000000001</v>
      </c>
      <c r="V206" s="222">
        <f>ROUND(E206*U206,2)</f>
        <v>263.48</v>
      </c>
      <c r="W206" s="222"/>
      <c r="X206" s="222" t="s">
        <v>185</v>
      </c>
      <c r="Y206" s="222" t="s">
        <v>186</v>
      </c>
      <c r="Z206" s="212"/>
      <c r="AA206" s="212"/>
      <c r="AB206" s="212"/>
      <c r="AC206" s="212"/>
      <c r="AD206" s="212"/>
      <c r="AE206" s="212"/>
      <c r="AF206" s="212"/>
      <c r="AG206" s="212" t="s">
        <v>187</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2" x14ac:dyDescent="0.2">
      <c r="A207" s="219"/>
      <c r="B207" s="220"/>
      <c r="C207" s="251" t="s">
        <v>705</v>
      </c>
      <c r="D207" s="239"/>
      <c r="E207" s="239"/>
      <c r="F207" s="239"/>
      <c r="G207" s="239"/>
      <c r="H207" s="222"/>
      <c r="I207" s="222"/>
      <c r="J207" s="222"/>
      <c r="K207" s="222"/>
      <c r="L207" s="222"/>
      <c r="M207" s="222"/>
      <c r="N207" s="221"/>
      <c r="O207" s="221"/>
      <c r="P207" s="221"/>
      <c r="Q207" s="221"/>
      <c r="R207" s="222"/>
      <c r="S207" s="222"/>
      <c r="T207" s="222"/>
      <c r="U207" s="222"/>
      <c r="V207" s="222"/>
      <c r="W207" s="222"/>
      <c r="X207" s="222"/>
      <c r="Y207" s="222"/>
      <c r="Z207" s="212"/>
      <c r="AA207" s="212"/>
      <c r="AB207" s="212"/>
      <c r="AC207" s="212"/>
      <c r="AD207" s="212"/>
      <c r="AE207" s="212"/>
      <c r="AF207" s="212"/>
      <c r="AG207" s="212" t="s">
        <v>189</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2" x14ac:dyDescent="0.2">
      <c r="A208" s="219"/>
      <c r="B208" s="220"/>
      <c r="C208" s="254" t="s">
        <v>706</v>
      </c>
      <c r="D208" s="248"/>
      <c r="E208" s="248"/>
      <c r="F208" s="248"/>
      <c r="G208" s="248"/>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227</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ht="22.5" outlineLevel="1" x14ac:dyDescent="0.2">
      <c r="A209" s="231">
        <v>105</v>
      </c>
      <c r="B209" s="232" t="s">
        <v>707</v>
      </c>
      <c r="C209" s="250" t="s">
        <v>708</v>
      </c>
      <c r="D209" s="233" t="s">
        <v>217</v>
      </c>
      <c r="E209" s="234">
        <v>16938</v>
      </c>
      <c r="F209" s="235">
        <v>52.6</v>
      </c>
      <c r="G209" s="236">
        <f>ROUND(E209*F209,2)</f>
        <v>890938.8</v>
      </c>
      <c r="H209" s="235">
        <v>48.3</v>
      </c>
      <c r="I209" s="236">
        <f>ROUND(E209*H209,2)</f>
        <v>818105.4</v>
      </c>
      <c r="J209" s="235">
        <v>4.3</v>
      </c>
      <c r="K209" s="236">
        <f>ROUND(E209*J209,2)</f>
        <v>72833.399999999994</v>
      </c>
      <c r="L209" s="236">
        <v>12</v>
      </c>
      <c r="M209" s="236">
        <f>G209*(1+L209/100)</f>
        <v>997851.45600000012</v>
      </c>
      <c r="N209" s="234">
        <v>9.5E-4</v>
      </c>
      <c r="O209" s="234">
        <f>ROUND(E209*N209,2)</f>
        <v>16.09</v>
      </c>
      <c r="P209" s="234">
        <v>0</v>
      </c>
      <c r="Q209" s="234">
        <f>ROUND(E209*P209,2)</f>
        <v>0</v>
      </c>
      <c r="R209" s="236" t="s">
        <v>230</v>
      </c>
      <c r="S209" s="236" t="s">
        <v>184</v>
      </c>
      <c r="T209" s="237" t="s">
        <v>184</v>
      </c>
      <c r="U209" s="222">
        <v>7.0000000000000001E-3</v>
      </c>
      <c r="V209" s="222">
        <f>ROUND(E209*U209,2)</f>
        <v>118.57</v>
      </c>
      <c r="W209" s="222"/>
      <c r="X209" s="222" t="s">
        <v>185</v>
      </c>
      <c r="Y209" s="222" t="s">
        <v>186</v>
      </c>
      <c r="Z209" s="212"/>
      <c r="AA209" s="212"/>
      <c r="AB209" s="212"/>
      <c r="AC209" s="212"/>
      <c r="AD209" s="212"/>
      <c r="AE209" s="212"/>
      <c r="AF209" s="212"/>
      <c r="AG209" s="212" t="s">
        <v>187</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2" x14ac:dyDescent="0.2">
      <c r="A210" s="219"/>
      <c r="B210" s="220"/>
      <c r="C210" s="251" t="s">
        <v>705</v>
      </c>
      <c r="D210" s="239"/>
      <c r="E210" s="239"/>
      <c r="F210" s="239"/>
      <c r="G210" s="239"/>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189</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ht="22.5" outlineLevel="1" x14ac:dyDescent="0.2">
      <c r="A211" s="240">
        <v>106</v>
      </c>
      <c r="B211" s="241" t="s">
        <v>709</v>
      </c>
      <c r="C211" s="252" t="s">
        <v>710</v>
      </c>
      <c r="D211" s="242" t="s">
        <v>217</v>
      </c>
      <c r="E211" s="243">
        <v>1882</v>
      </c>
      <c r="F211" s="244">
        <v>75</v>
      </c>
      <c r="G211" s="245">
        <f>ROUND(E211*F211,2)</f>
        <v>141150</v>
      </c>
      <c r="H211" s="244">
        <v>0</v>
      </c>
      <c r="I211" s="245">
        <f>ROUND(E211*H211,2)</f>
        <v>0</v>
      </c>
      <c r="J211" s="244">
        <v>75</v>
      </c>
      <c r="K211" s="245">
        <f>ROUND(E211*J211,2)</f>
        <v>141150</v>
      </c>
      <c r="L211" s="245">
        <v>12</v>
      </c>
      <c r="M211" s="245">
        <f>G211*(1+L211/100)</f>
        <v>158088.00000000003</v>
      </c>
      <c r="N211" s="243">
        <v>0</v>
      </c>
      <c r="O211" s="243">
        <f>ROUND(E211*N211,2)</f>
        <v>0</v>
      </c>
      <c r="P211" s="243">
        <v>0</v>
      </c>
      <c r="Q211" s="243">
        <f>ROUND(E211*P211,2)</f>
        <v>0</v>
      </c>
      <c r="R211" s="245" t="s">
        <v>230</v>
      </c>
      <c r="S211" s="245" t="s">
        <v>184</v>
      </c>
      <c r="T211" s="246" t="s">
        <v>184</v>
      </c>
      <c r="U211" s="222">
        <v>0.11700000000000001</v>
      </c>
      <c r="V211" s="222">
        <f>ROUND(E211*U211,2)</f>
        <v>220.19</v>
      </c>
      <c r="W211" s="222"/>
      <c r="X211" s="222" t="s">
        <v>185</v>
      </c>
      <c r="Y211" s="222" t="s">
        <v>186</v>
      </c>
      <c r="Z211" s="212"/>
      <c r="AA211" s="212"/>
      <c r="AB211" s="212"/>
      <c r="AC211" s="212"/>
      <c r="AD211" s="212"/>
      <c r="AE211" s="212"/>
      <c r="AF211" s="212"/>
      <c r="AG211" s="212" t="s">
        <v>187</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40">
        <v>107</v>
      </c>
      <c r="B212" s="241" t="s">
        <v>711</v>
      </c>
      <c r="C212" s="252" t="s">
        <v>712</v>
      </c>
      <c r="D212" s="242" t="s">
        <v>217</v>
      </c>
      <c r="E212" s="243">
        <v>1937</v>
      </c>
      <c r="F212" s="244">
        <v>183.5</v>
      </c>
      <c r="G212" s="245">
        <f>ROUND(E212*F212,2)</f>
        <v>355439.5</v>
      </c>
      <c r="H212" s="244">
        <v>64.58</v>
      </c>
      <c r="I212" s="245">
        <f>ROUND(E212*H212,2)</f>
        <v>125091.46</v>
      </c>
      <c r="J212" s="244">
        <v>118.92</v>
      </c>
      <c r="K212" s="245">
        <f>ROUND(E212*J212,2)</f>
        <v>230348.04</v>
      </c>
      <c r="L212" s="245">
        <v>12</v>
      </c>
      <c r="M212" s="245">
        <f>G212*(1+L212/100)</f>
        <v>398092.24000000005</v>
      </c>
      <c r="N212" s="243">
        <v>1.58E-3</v>
      </c>
      <c r="O212" s="243">
        <f>ROUND(E212*N212,2)</f>
        <v>3.06</v>
      </c>
      <c r="P212" s="243">
        <v>0</v>
      </c>
      <c r="Q212" s="243">
        <f>ROUND(E212*P212,2)</f>
        <v>0</v>
      </c>
      <c r="R212" s="245" t="s">
        <v>230</v>
      </c>
      <c r="S212" s="245" t="s">
        <v>184</v>
      </c>
      <c r="T212" s="246" t="s">
        <v>184</v>
      </c>
      <c r="U212" s="222">
        <v>0.21</v>
      </c>
      <c r="V212" s="222">
        <f>ROUND(E212*U212,2)</f>
        <v>406.77</v>
      </c>
      <c r="W212" s="222"/>
      <c r="X212" s="222" t="s">
        <v>185</v>
      </c>
      <c r="Y212" s="222" t="s">
        <v>186</v>
      </c>
      <c r="Z212" s="212"/>
      <c r="AA212" s="212"/>
      <c r="AB212" s="212"/>
      <c r="AC212" s="212"/>
      <c r="AD212" s="212"/>
      <c r="AE212" s="212"/>
      <c r="AF212" s="212"/>
      <c r="AG212" s="212" t="s">
        <v>187</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x14ac:dyDescent="0.2">
      <c r="A213" s="224" t="s">
        <v>178</v>
      </c>
      <c r="B213" s="225" t="s">
        <v>96</v>
      </c>
      <c r="C213" s="249" t="s">
        <v>97</v>
      </c>
      <c r="D213" s="226"/>
      <c r="E213" s="227"/>
      <c r="F213" s="228"/>
      <c r="G213" s="228">
        <f>SUMIF(AG214:AG214,"&lt;&gt;NOR",G214:G214)</f>
        <v>566640</v>
      </c>
      <c r="H213" s="228"/>
      <c r="I213" s="228">
        <f>SUM(I214:I214)</f>
        <v>7177.44</v>
      </c>
      <c r="J213" s="228"/>
      <c r="K213" s="228">
        <f>SUM(K214:K214)</f>
        <v>559462.56000000006</v>
      </c>
      <c r="L213" s="228"/>
      <c r="M213" s="228">
        <f>SUM(M214:M214)</f>
        <v>634636.80000000005</v>
      </c>
      <c r="N213" s="227"/>
      <c r="O213" s="227">
        <f>SUM(O214:O214)</f>
        <v>0.13</v>
      </c>
      <c r="P213" s="227"/>
      <c r="Q213" s="227">
        <f>SUM(Q214:Q214)</f>
        <v>0</v>
      </c>
      <c r="R213" s="228"/>
      <c r="S213" s="228"/>
      <c r="T213" s="229"/>
      <c r="U213" s="223"/>
      <c r="V213" s="223">
        <f>SUM(V214:V214)</f>
        <v>1101.8</v>
      </c>
      <c r="W213" s="223"/>
      <c r="X213" s="223"/>
      <c r="Y213" s="223"/>
      <c r="AG213" t="s">
        <v>179</v>
      </c>
    </row>
    <row r="214" spans="1:60" ht="56.25" outlineLevel="1" x14ac:dyDescent="0.2">
      <c r="A214" s="240">
        <v>108</v>
      </c>
      <c r="B214" s="241" t="s">
        <v>713</v>
      </c>
      <c r="C214" s="252" t="s">
        <v>714</v>
      </c>
      <c r="D214" s="242" t="s">
        <v>217</v>
      </c>
      <c r="E214" s="243">
        <v>3148</v>
      </c>
      <c r="F214" s="244">
        <v>180</v>
      </c>
      <c r="G214" s="245">
        <f>ROUND(E214*F214,2)</f>
        <v>566640</v>
      </c>
      <c r="H214" s="244">
        <v>2.2799999999999998</v>
      </c>
      <c r="I214" s="245">
        <f>ROUND(E214*H214,2)</f>
        <v>7177.44</v>
      </c>
      <c r="J214" s="244">
        <v>177.72</v>
      </c>
      <c r="K214" s="245">
        <f>ROUND(E214*J214,2)</f>
        <v>559462.56000000006</v>
      </c>
      <c r="L214" s="245">
        <v>12</v>
      </c>
      <c r="M214" s="245">
        <f>G214*(1+L214/100)</f>
        <v>634636.80000000005</v>
      </c>
      <c r="N214" s="243">
        <v>4.0000000000000003E-5</v>
      </c>
      <c r="O214" s="243">
        <f>ROUND(E214*N214,2)</f>
        <v>0.13</v>
      </c>
      <c r="P214" s="243">
        <v>0</v>
      </c>
      <c r="Q214" s="243">
        <f>ROUND(E214*P214,2)</f>
        <v>0</v>
      </c>
      <c r="R214" s="245" t="s">
        <v>218</v>
      </c>
      <c r="S214" s="245" t="s">
        <v>184</v>
      </c>
      <c r="T214" s="246" t="s">
        <v>184</v>
      </c>
      <c r="U214" s="222">
        <v>0.35</v>
      </c>
      <c r="V214" s="222">
        <f>ROUND(E214*U214,2)</f>
        <v>1101.8</v>
      </c>
      <c r="W214" s="222"/>
      <c r="X214" s="222" t="s">
        <v>185</v>
      </c>
      <c r="Y214" s="222" t="s">
        <v>186</v>
      </c>
      <c r="Z214" s="212"/>
      <c r="AA214" s="212"/>
      <c r="AB214" s="212"/>
      <c r="AC214" s="212"/>
      <c r="AD214" s="212"/>
      <c r="AE214" s="212"/>
      <c r="AF214" s="212"/>
      <c r="AG214" s="212" t="s">
        <v>187</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x14ac:dyDescent="0.2">
      <c r="A215" s="224" t="s">
        <v>178</v>
      </c>
      <c r="B215" s="225" t="s">
        <v>100</v>
      </c>
      <c r="C215" s="249" t="s">
        <v>101</v>
      </c>
      <c r="D215" s="226"/>
      <c r="E215" s="227"/>
      <c r="F215" s="228"/>
      <c r="G215" s="228">
        <f>SUMIF(AG216:AG217,"&lt;&gt;NOR",G216:G217)</f>
        <v>6063836.8200000003</v>
      </c>
      <c r="H215" s="228"/>
      <c r="I215" s="228">
        <f>SUM(I216:I217)</f>
        <v>0</v>
      </c>
      <c r="J215" s="228"/>
      <c r="K215" s="228">
        <f>SUM(K216:K217)</f>
        <v>6063836.8200000003</v>
      </c>
      <c r="L215" s="228"/>
      <c r="M215" s="228">
        <f>SUM(M216:M217)</f>
        <v>6791497.2384000011</v>
      </c>
      <c r="N215" s="227"/>
      <c r="O215" s="227">
        <f>SUM(O216:O217)</f>
        <v>0</v>
      </c>
      <c r="P215" s="227"/>
      <c r="Q215" s="227">
        <f>SUM(Q216:Q217)</f>
        <v>0</v>
      </c>
      <c r="R215" s="228"/>
      <c r="S215" s="228"/>
      <c r="T215" s="229"/>
      <c r="U215" s="223"/>
      <c r="V215" s="223">
        <f>SUM(V216:V217)</f>
        <v>10466.52</v>
      </c>
      <c r="W215" s="223"/>
      <c r="X215" s="223"/>
      <c r="Y215" s="223"/>
      <c r="AG215" t="s">
        <v>179</v>
      </c>
    </row>
    <row r="216" spans="1:60" ht="22.5" outlineLevel="1" x14ac:dyDescent="0.2">
      <c r="A216" s="231">
        <v>109</v>
      </c>
      <c r="B216" s="232" t="s">
        <v>715</v>
      </c>
      <c r="C216" s="250" t="s">
        <v>716</v>
      </c>
      <c r="D216" s="233" t="s">
        <v>211</v>
      </c>
      <c r="E216" s="234">
        <v>4061.5115999999998</v>
      </c>
      <c r="F216" s="235">
        <v>1493</v>
      </c>
      <c r="G216" s="236">
        <f>ROUND(E216*F216,2)</f>
        <v>6063836.8200000003</v>
      </c>
      <c r="H216" s="235">
        <v>0</v>
      </c>
      <c r="I216" s="236">
        <f>ROUND(E216*H216,2)</f>
        <v>0</v>
      </c>
      <c r="J216" s="235">
        <v>1493</v>
      </c>
      <c r="K216" s="236">
        <f>ROUND(E216*J216,2)</f>
        <v>6063836.8200000003</v>
      </c>
      <c r="L216" s="236">
        <v>12</v>
      </c>
      <c r="M216" s="236">
        <f>G216*(1+L216/100)</f>
        <v>6791497.2384000011</v>
      </c>
      <c r="N216" s="234">
        <v>0</v>
      </c>
      <c r="O216" s="234">
        <f>ROUND(E216*N216,2)</f>
        <v>0</v>
      </c>
      <c r="P216" s="234">
        <v>0</v>
      </c>
      <c r="Q216" s="234">
        <f>ROUND(E216*P216,2)</f>
        <v>0</v>
      </c>
      <c r="R216" s="236" t="s">
        <v>485</v>
      </c>
      <c r="S216" s="236" t="s">
        <v>184</v>
      </c>
      <c r="T216" s="237" t="s">
        <v>184</v>
      </c>
      <c r="U216" s="222">
        <v>2.577</v>
      </c>
      <c r="V216" s="222">
        <f>ROUND(E216*U216,2)</f>
        <v>10466.52</v>
      </c>
      <c r="W216" s="222"/>
      <c r="X216" s="222" t="s">
        <v>717</v>
      </c>
      <c r="Y216" s="222" t="s">
        <v>186</v>
      </c>
      <c r="Z216" s="212"/>
      <c r="AA216" s="212"/>
      <c r="AB216" s="212"/>
      <c r="AC216" s="212"/>
      <c r="AD216" s="212"/>
      <c r="AE216" s="212"/>
      <c r="AF216" s="212"/>
      <c r="AG216" s="212" t="s">
        <v>718</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2" x14ac:dyDescent="0.2">
      <c r="A217" s="219"/>
      <c r="B217" s="220"/>
      <c r="C217" s="251" t="s">
        <v>719</v>
      </c>
      <c r="D217" s="239"/>
      <c r="E217" s="239"/>
      <c r="F217" s="239"/>
      <c r="G217" s="239"/>
      <c r="H217" s="222"/>
      <c r="I217" s="222"/>
      <c r="J217" s="222"/>
      <c r="K217" s="222"/>
      <c r="L217" s="222"/>
      <c r="M217" s="222"/>
      <c r="N217" s="221"/>
      <c r="O217" s="221"/>
      <c r="P217" s="221"/>
      <c r="Q217" s="221"/>
      <c r="R217" s="222"/>
      <c r="S217" s="222"/>
      <c r="T217" s="222"/>
      <c r="U217" s="222"/>
      <c r="V217" s="222"/>
      <c r="W217" s="222"/>
      <c r="X217" s="222"/>
      <c r="Y217" s="222"/>
      <c r="Z217" s="212"/>
      <c r="AA217" s="212"/>
      <c r="AB217" s="212"/>
      <c r="AC217" s="212"/>
      <c r="AD217" s="212"/>
      <c r="AE217" s="212"/>
      <c r="AF217" s="212"/>
      <c r="AG217" s="212" t="s">
        <v>189</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x14ac:dyDescent="0.2">
      <c r="A218" s="224" t="s">
        <v>178</v>
      </c>
      <c r="B218" s="225" t="s">
        <v>102</v>
      </c>
      <c r="C218" s="249" t="s">
        <v>103</v>
      </c>
      <c r="D218" s="226"/>
      <c r="E218" s="227"/>
      <c r="F218" s="228"/>
      <c r="G218" s="228">
        <f>SUMIF(AG219:AG230,"&lt;&gt;NOR",G219:G230)</f>
        <v>1000088.55</v>
      </c>
      <c r="H218" s="228"/>
      <c r="I218" s="228">
        <f>SUM(I219:I230)</f>
        <v>678756.65</v>
      </c>
      <c r="J218" s="228"/>
      <c r="K218" s="228">
        <f>SUM(K219:K230)</f>
        <v>321331.88999999996</v>
      </c>
      <c r="L218" s="228"/>
      <c r="M218" s="228">
        <f>SUM(M219:M230)</f>
        <v>1120099.1760000002</v>
      </c>
      <c r="N218" s="227"/>
      <c r="O218" s="227">
        <f>SUM(O219:O230)</f>
        <v>10.55</v>
      </c>
      <c r="P218" s="227"/>
      <c r="Q218" s="227">
        <f>SUM(Q219:Q230)</f>
        <v>0</v>
      </c>
      <c r="R218" s="228"/>
      <c r="S218" s="228"/>
      <c r="T218" s="229"/>
      <c r="U218" s="223"/>
      <c r="V218" s="223">
        <f>SUM(V219:V230)</f>
        <v>69.439999999999984</v>
      </c>
      <c r="W218" s="223"/>
      <c r="X218" s="223"/>
      <c r="Y218" s="223"/>
      <c r="AG218" t="s">
        <v>179</v>
      </c>
    </row>
    <row r="219" spans="1:60" outlineLevel="1" x14ac:dyDescent="0.2">
      <c r="A219" s="240">
        <v>110</v>
      </c>
      <c r="B219" s="241" t="s">
        <v>720</v>
      </c>
      <c r="C219" s="252" t="s">
        <v>721</v>
      </c>
      <c r="D219" s="242" t="s">
        <v>217</v>
      </c>
      <c r="E219" s="243">
        <v>159.214</v>
      </c>
      <c r="F219" s="244">
        <v>102</v>
      </c>
      <c r="G219" s="245">
        <f>ROUND(E219*F219,2)</f>
        <v>16239.83</v>
      </c>
      <c r="H219" s="244">
        <v>0</v>
      </c>
      <c r="I219" s="245">
        <f>ROUND(E219*H219,2)</f>
        <v>0</v>
      </c>
      <c r="J219" s="244">
        <v>102</v>
      </c>
      <c r="K219" s="245">
        <f>ROUND(E219*J219,2)</f>
        <v>16239.83</v>
      </c>
      <c r="L219" s="245">
        <v>12</v>
      </c>
      <c r="M219" s="245">
        <f>G219*(1+L219/100)</f>
        <v>18188.609600000003</v>
      </c>
      <c r="N219" s="243">
        <v>0</v>
      </c>
      <c r="O219" s="243">
        <f>ROUND(E219*N219,2)</f>
        <v>0</v>
      </c>
      <c r="P219" s="243">
        <v>0</v>
      </c>
      <c r="Q219" s="243">
        <f>ROUND(E219*P219,2)</f>
        <v>0</v>
      </c>
      <c r="R219" s="245" t="s">
        <v>320</v>
      </c>
      <c r="S219" s="245" t="s">
        <v>184</v>
      </c>
      <c r="T219" s="246" t="s">
        <v>184</v>
      </c>
      <c r="U219" s="222">
        <v>0.16</v>
      </c>
      <c r="V219" s="222">
        <f>ROUND(E219*U219,2)</f>
        <v>25.47</v>
      </c>
      <c r="W219" s="222"/>
      <c r="X219" s="222" t="s">
        <v>185</v>
      </c>
      <c r="Y219" s="222" t="s">
        <v>186</v>
      </c>
      <c r="Z219" s="212"/>
      <c r="AA219" s="212"/>
      <c r="AB219" s="212"/>
      <c r="AC219" s="212"/>
      <c r="AD219" s="212"/>
      <c r="AE219" s="212"/>
      <c r="AF219" s="212"/>
      <c r="AG219" s="212" t="s">
        <v>187</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40">
        <v>111</v>
      </c>
      <c r="B220" s="241" t="s">
        <v>722</v>
      </c>
      <c r="C220" s="252" t="s">
        <v>723</v>
      </c>
      <c r="D220" s="242" t="s">
        <v>217</v>
      </c>
      <c r="E220" s="243">
        <v>191.05680000000001</v>
      </c>
      <c r="F220" s="244">
        <v>67.900000000000006</v>
      </c>
      <c r="G220" s="245">
        <f>ROUND(E220*F220,2)</f>
        <v>12972.76</v>
      </c>
      <c r="H220" s="244">
        <v>67.900000000000006</v>
      </c>
      <c r="I220" s="245">
        <f>ROUND(E220*H220,2)</f>
        <v>12972.76</v>
      </c>
      <c r="J220" s="244">
        <v>0</v>
      </c>
      <c r="K220" s="245">
        <f>ROUND(E220*J220,2)</f>
        <v>0</v>
      </c>
      <c r="L220" s="245">
        <v>12</v>
      </c>
      <c r="M220" s="245">
        <f>G220*(1+L220/100)</f>
        <v>14529.491200000002</v>
      </c>
      <c r="N220" s="243">
        <v>5.5000000000000003E-4</v>
      </c>
      <c r="O220" s="243">
        <f>ROUND(E220*N220,2)</f>
        <v>0.11</v>
      </c>
      <c r="P220" s="243">
        <v>0</v>
      </c>
      <c r="Q220" s="243">
        <f>ROUND(E220*P220,2)</f>
        <v>0</v>
      </c>
      <c r="R220" s="245" t="s">
        <v>440</v>
      </c>
      <c r="S220" s="245" t="s">
        <v>184</v>
      </c>
      <c r="T220" s="246" t="s">
        <v>184</v>
      </c>
      <c r="U220" s="222">
        <v>0</v>
      </c>
      <c r="V220" s="222">
        <f>ROUND(E220*U220,2)</f>
        <v>0</v>
      </c>
      <c r="W220" s="222"/>
      <c r="X220" s="222" t="s">
        <v>441</v>
      </c>
      <c r="Y220" s="222" t="s">
        <v>186</v>
      </c>
      <c r="Z220" s="212"/>
      <c r="AA220" s="212"/>
      <c r="AB220" s="212"/>
      <c r="AC220" s="212"/>
      <c r="AD220" s="212"/>
      <c r="AE220" s="212"/>
      <c r="AF220" s="212"/>
      <c r="AG220" s="212" t="s">
        <v>442</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40">
        <v>112</v>
      </c>
      <c r="B221" s="241" t="s">
        <v>724</v>
      </c>
      <c r="C221" s="252" t="s">
        <v>725</v>
      </c>
      <c r="D221" s="242" t="s">
        <v>245</v>
      </c>
      <c r="E221" s="243">
        <v>96.5</v>
      </c>
      <c r="F221" s="244">
        <v>115.5</v>
      </c>
      <c r="G221" s="245">
        <f>ROUND(E221*F221,2)</f>
        <v>11145.75</v>
      </c>
      <c r="H221" s="244">
        <v>51.92</v>
      </c>
      <c r="I221" s="245">
        <f>ROUND(E221*H221,2)</f>
        <v>5010.28</v>
      </c>
      <c r="J221" s="244">
        <v>63.58</v>
      </c>
      <c r="K221" s="245">
        <f>ROUND(E221*J221,2)</f>
        <v>6135.47</v>
      </c>
      <c r="L221" s="245">
        <v>12</v>
      </c>
      <c r="M221" s="245">
        <f>G221*(1+L221/100)</f>
        <v>12483.240000000002</v>
      </c>
      <c r="N221" s="243">
        <v>0</v>
      </c>
      <c r="O221" s="243">
        <f>ROUND(E221*N221,2)</f>
        <v>0</v>
      </c>
      <c r="P221" s="243">
        <v>0</v>
      </c>
      <c r="Q221" s="243">
        <f>ROUND(E221*P221,2)</f>
        <v>0</v>
      </c>
      <c r="R221" s="245" t="s">
        <v>320</v>
      </c>
      <c r="S221" s="245" t="s">
        <v>184</v>
      </c>
      <c r="T221" s="246" t="s">
        <v>184</v>
      </c>
      <c r="U221" s="222">
        <v>0.1</v>
      </c>
      <c r="V221" s="222">
        <f>ROUND(E221*U221,2)</f>
        <v>9.65</v>
      </c>
      <c r="W221" s="222"/>
      <c r="X221" s="222" t="s">
        <v>185</v>
      </c>
      <c r="Y221" s="222" t="s">
        <v>186</v>
      </c>
      <c r="Z221" s="212"/>
      <c r="AA221" s="212"/>
      <c r="AB221" s="212"/>
      <c r="AC221" s="212"/>
      <c r="AD221" s="212"/>
      <c r="AE221" s="212"/>
      <c r="AF221" s="212"/>
      <c r="AG221" s="212" t="s">
        <v>187</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ht="22.5" outlineLevel="1" x14ac:dyDescent="0.2">
      <c r="A222" s="240">
        <v>113</v>
      </c>
      <c r="B222" s="241" t="s">
        <v>726</v>
      </c>
      <c r="C222" s="252" t="s">
        <v>727</v>
      </c>
      <c r="D222" s="242" t="s">
        <v>317</v>
      </c>
      <c r="E222" s="243">
        <v>53.075000000000003</v>
      </c>
      <c r="F222" s="244">
        <v>113</v>
      </c>
      <c r="G222" s="245">
        <f>ROUND(E222*F222,2)</f>
        <v>5997.48</v>
      </c>
      <c r="H222" s="244">
        <v>113</v>
      </c>
      <c r="I222" s="245">
        <f>ROUND(E222*H222,2)</f>
        <v>5997.48</v>
      </c>
      <c r="J222" s="244">
        <v>0</v>
      </c>
      <c r="K222" s="245">
        <f>ROUND(E222*J222,2)</f>
        <v>0</v>
      </c>
      <c r="L222" s="245">
        <v>12</v>
      </c>
      <c r="M222" s="245">
        <f>G222*(1+L222/100)</f>
        <v>6717.1776</v>
      </c>
      <c r="N222" s="243">
        <v>1E-4</v>
      </c>
      <c r="O222" s="243">
        <f>ROUND(E222*N222,2)</f>
        <v>0.01</v>
      </c>
      <c r="P222" s="243">
        <v>0</v>
      </c>
      <c r="Q222" s="243">
        <f>ROUND(E222*P222,2)</f>
        <v>0</v>
      </c>
      <c r="R222" s="245" t="s">
        <v>440</v>
      </c>
      <c r="S222" s="245" t="s">
        <v>644</v>
      </c>
      <c r="T222" s="246" t="s">
        <v>644</v>
      </c>
      <c r="U222" s="222">
        <v>0</v>
      </c>
      <c r="V222" s="222">
        <f>ROUND(E222*U222,2)</f>
        <v>0</v>
      </c>
      <c r="W222" s="222"/>
      <c r="X222" s="222" t="s">
        <v>441</v>
      </c>
      <c r="Y222" s="222" t="s">
        <v>186</v>
      </c>
      <c r="Z222" s="212"/>
      <c r="AA222" s="212"/>
      <c r="AB222" s="212"/>
      <c r="AC222" s="212"/>
      <c r="AD222" s="212"/>
      <c r="AE222" s="212"/>
      <c r="AF222" s="212"/>
      <c r="AG222" s="212" t="s">
        <v>442</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ht="22.5" outlineLevel="1" x14ac:dyDescent="0.2">
      <c r="A223" s="240">
        <v>114</v>
      </c>
      <c r="B223" s="241" t="s">
        <v>728</v>
      </c>
      <c r="C223" s="252" t="s">
        <v>729</v>
      </c>
      <c r="D223" s="242" t="s">
        <v>217</v>
      </c>
      <c r="E223" s="243">
        <v>159.214</v>
      </c>
      <c r="F223" s="244">
        <v>174</v>
      </c>
      <c r="G223" s="245">
        <f>ROUND(E223*F223,2)</f>
        <v>27703.24</v>
      </c>
      <c r="H223" s="244">
        <v>50.38</v>
      </c>
      <c r="I223" s="245">
        <f>ROUND(E223*H223,2)</f>
        <v>8021.2</v>
      </c>
      <c r="J223" s="244">
        <v>123.62</v>
      </c>
      <c r="K223" s="245">
        <f>ROUND(E223*J223,2)</f>
        <v>19682.03</v>
      </c>
      <c r="L223" s="245">
        <v>12</v>
      </c>
      <c r="M223" s="245">
        <f>G223*(1+L223/100)</f>
        <v>31027.628800000006</v>
      </c>
      <c r="N223" s="243">
        <v>5.1999999999999995E-4</v>
      </c>
      <c r="O223" s="243">
        <f>ROUND(E223*N223,2)</f>
        <v>0.08</v>
      </c>
      <c r="P223" s="243">
        <v>0</v>
      </c>
      <c r="Q223" s="243">
        <f>ROUND(E223*P223,2)</f>
        <v>0</v>
      </c>
      <c r="R223" s="245" t="s">
        <v>320</v>
      </c>
      <c r="S223" s="245" t="s">
        <v>184</v>
      </c>
      <c r="T223" s="246" t="s">
        <v>184</v>
      </c>
      <c r="U223" s="222">
        <v>0.2</v>
      </c>
      <c r="V223" s="222">
        <f>ROUND(E223*U223,2)</f>
        <v>31.84</v>
      </c>
      <c r="W223" s="222"/>
      <c r="X223" s="222" t="s">
        <v>185</v>
      </c>
      <c r="Y223" s="222" t="s">
        <v>186</v>
      </c>
      <c r="Z223" s="212"/>
      <c r="AA223" s="212"/>
      <c r="AB223" s="212"/>
      <c r="AC223" s="212"/>
      <c r="AD223" s="212"/>
      <c r="AE223" s="212"/>
      <c r="AF223" s="212"/>
      <c r="AG223" s="212" t="s">
        <v>187</v>
      </c>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ht="56.25" outlineLevel="1" x14ac:dyDescent="0.2">
      <c r="A224" s="240">
        <v>115</v>
      </c>
      <c r="B224" s="241" t="s">
        <v>730</v>
      </c>
      <c r="C224" s="252" t="s">
        <v>731</v>
      </c>
      <c r="D224" s="242" t="s">
        <v>217</v>
      </c>
      <c r="E224" s="243">
        <v>549.51599999999996</v>
      </c>
      <c r="F224" s="244">
        <v>1029</v>
      </c>
      <c r="G224" s="245">
        <f>ROUND(E224*F224,2)</f>
        <v>565451.96</v>
      </c>
      <c r="H224" s="244">
        <v>727.91</v>
      </c>
      <c r="I224" s="245">
        <f>ROUND(E224*H224,2)</f>
        <v>399998.19</v>
      </c>
      <c r="J224" s="244">
        <v>301.08999999999997</v>
      </c>
      <c r="K224" s="245">
        <f>ROUND(E224*J224,2)</f>
        <v>165453.76999999999</v>
      </c>
      <c r="L224" s="245">
        <v>12</v>
      </c>
      <c r="M224" s="245">
        <f>G224*(1+L224/100)</f>
        <v>633306.19520000007</v>
      </c>
      <c r="N224" s="243">
        <v>1.159E-2</v>
      </c>
      <c r="O224" s="243">
        <f>ROUND(E224*N224,2)</f>
        <v>6.37</v>
      </c>
      <c r="P224" s="243">
        <v>0</v>
      </c>
      <c r="Q224" s="243">
        <f>ROUND(E224*P224,2)</f>
        <v>0</v>
      </c>
      <c r="R224" s="245" t="s">
        <v>732</v>
      </c>
      <c r="S224" s="245" t="s">
        <v>184</v>
      </c>
      <c r="T224" s="246" t="s">
        <v>184</v>
      </c>
      <c r="U224" s="222">
        <v>0</v>
      </c>
      <c r="V224" s="222">
        <f>ROUND(E224*U224,2)</f>
        <v>0</v>
      </c>
      <c r="W224" s="222"/>
      <c r="X224" s="222" t="s">
        <v>445</v>
      </c>
      <c r="Y224" s="222" t="s">
        <v>186</v>
      </c>
      <c r="Z224" s="212"/>
      <c r="AA224" s="212"/>
      <c r="AB224" s="212"/>
      <c r="AC224" s="212"/>
      <c r="AD224" s="212"/>
      <c r="AE224" s="212"/>
      <c r="AF224" s="212"/>
      <c r="AG224" s="212" t="s">
        <v>446</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ht="45" outlineLevel="1" x14ac:dyDescent="0.2">
      <c r="A225" s="240">
        <v>116</v>
      </c>
      <c r="B225" s="241" t="s">
        <v>733</v>
      </c>
      <c r="C225" s="252" t="s">
        <v>734</v>
      </c>
      <c r="D225" s="242" t="s">
        <v>217</v>
      </c>
      <c r="E225" s="243">
        <v>315.26</v>
      </c>
      <c r="F225" s="244">
        <v>1128</v>
      </c>
      <c r="G225" s="245">
        <f>ROUND(E225*F225,2)</f>
        <v>355613.28</v>
      </c>
      <c r="H225" s="244">
        <v>772.39</v>
      </c>
      <c r="I225" s="245">
        <f>ROUND(E225*H225,2)</f>
        <v>243503.67</v>
      </c>
      <c r="J225" s="244">
        <v>355.61</v>
      </c>
      <c r="K225" s="245">
        <f>ROUND(E225*J225,2)</f>
        <v>112109.61</v>
      </c>
      <c r="L225" s="245">
        <v>12</v>
      </c>
      <c r="M225" s="245">
        <f>G225*(1+L225/100)</f>
        <v>398286.87360000005</v>
      </c>
      <c r="N225" s="243">
        <v>1.255E-2</v>
      </c>
      <c r="O225" s="243">
        <f>ROUND(E225*N225,2)</f>
        <v>3.96</v>
      </c>
      <c r="P225" s="243">
        <v>0</v>
      </c>
      <c r="Q225" s="243">
        <f>ROUND(E225*P225,2)</f>
        <v>0</v>
      </c>
      <c r="R225" s="245" t="s">
        <v>732</v>
      </c>
      <c r="S225" s="245" t="s">
        <v>184</v>
      </c>
      <c r="T225" s="246" t="s">
        <v>184</v>
      </c>
      <c r="U225" s="222">
        <v>0</v>
      </c>
      <c r="V225" s="222">
        <f>ROUND(E225*U225,2)</f>
        <v>0</v>
      </c>
      <c r="W225" s="222"/>
      <c r="X225" s="222" t="s">
        <v>445</v>
      </c>
      <c r="Y225" s="222" t="s">
        <v>186</v>
      </c>
      <c r="Z225" s="212"/>
      <c r="AA225" s="212"/>
      <c r="AB225" s="212"/>
      <c r="AC225" s="212"/>
      <c r="AD225" s="212"/>
      <c r="AE225" s="212"/>
      <c r="AF225" s="212"/>
      <c r="AG225" s="212" t="s">
        <v>446</v>
      </c>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31">
        <v>117</v>
      </c>
      <c r="B226" s="232" t="s">
        <v>735</v>
      </c>
      <c r="C226" s="250" t="s">
        <v>736</v>
      </c>
      <c r="D226" s="233" t="s">
        <v>217</v>
      </c>
      <c r="E226" s="234">
        <v>16.38</v>
      </c>
      <c r="F226" s="235">
        <v>84.6</v>
      </c>
      <c r="G226" s="236">
        <f>ROUND(E226*F226,2)</f>
        <v>1385.75</v>
      </c>
      <c r="H226" s="235">
        <v>0</v>
      </c>
      <c r="I226" s="236">
        <f>ROUND(E226*H226,2)</f>
        <v>0</v>
      </c>
      <c r="J226" s="235">
        <v>84.6</v>
      </c>
      <c r="K226" s="236">
        <f>ROUND(E226*J226,2)</f>
        <v>1385.75</v>
      </c>
      <c r="L226" s="236">
        <v>12</v>
      </c>
      <c r="M226" s="236">
        <f>G226*(1+L226/100)</f>
        <v>1552.0400000000002</v>
      </c>
      <c r="N226" s="234">
        <v>0</v>
      </c>
      <c r="O226" s="234">
        <f>ROUND(E226*N226,2)</f>
        <v>0</v>
      </c>
      <c r="P226" s="234">
        <v>0</v>
      </c>
      <c r="Q226" s="234">
        <f>ROUND(E226*P226,2)</f>
        <v>0</v>
      </c>
      <c r="R226" s="236" t="s">
        <v>320</v>
      </c>
      <c r="S226" s="236" t="s">
        <v>184</v>
      </c>
      <c r="T226" s="237" t="s">
        <v>184</v>
      </c>
      <c r="U226" s="222">
        <v>0.13</v>
      </c>
      <c r="V226" s="222">
        <f>ROUND(E226*U226,2)</f>
        <v>2.13</v>
      </c>
      <c r="W226" s="222"/>
      <c r="X226" s="222" t="s">
        <v>185</v>
      </c>
      <c r="Y226" s="222" t="s">
        <v>186</v>
      </c>
      <c r="Z226" s="212"/>
      <c r="AA226" s="212"/>
      <c r="AB226" s="212"/>
      <c r="AC226" s="212"/>
      <c r="AD226" s="212"/>
      <c r="AE226" s="212"/>
      <c r="AF226" s="212"/>
      <c r="AG226" s="212" t="s">
        <v>187</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2" x14ac:dyDescent="0.2">
      <c r="A227" s="219"/>
      <c r="B227" s="220"/>
      <c r="C227" s="253" t="s">
        <v>737</v>
      </c>
      <c r="D227" s="247"/>
      <c r="E227" s="247"/>
      <c r="F227" s="247"/>
      <c r="G227" s="247"/>
      <c r="H227" s="222"/>
      <c r="I227" s="222"/>
      <c r="J227" s="222"/>
      <c r="K227" s="222"/>
      <c r="L227" s="222"/>
      <c r="M227" s="222"/>
      <c r="N227" s="221"/>
      <c r="O227" s="221"/>
      <c r="P227" s="221"/>
      <c r="Q227" s="221"/>
      <c r="R227" s="222"/>
      <c r="S227" s="222"/>
      <c r="T227" s="222"/>
      <c r="U227" s="222"/>
      <c r="V227" s="222"/>
      <c r="W227" s="222"/>
      <c r="X227" s="222"/>
      <c r="Y227" s="222"/>
      <c r="Z227" s="212"/>
      <c r="AA227" s="212"/>
      <c r="AB227" s="212"/>
      <c r="AC227" s="212"/>
      <c r="AD227" s="212"/>
      <c r="AE227" s="212"/>
      <c r="AF227" s="212"/>
      <c r="AG227" s="212" t="s">
        <v>227</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ht="22.5" outlineLevel="1" x14ac:dyDescent="0.2">
      <c r="A228" s="240">
        <v>118</v>
      </c>
      <c r="B228" s="241" t="s">
        <v>738</v>
      </c>
      <c r="C228" s="252" t="s">
        <v>739</v>
      </c>
      <c r="D228" s="242" t="s">
        <v>217</v>
      </c>
      <c r="E228" s="243">
        <v>19.655999999999999</v>
      </c>
      <c r="F228" s="244">
        <v>165.5</v>
      </c>
      <c r="G228" s="245">
        <f>ROUND(E228*F228,2)</f>
        <v>3253.07</v>
      </c>
      <c r="H228" s="244">
        <v>165.5</v>
      </c>
      <c r="I228" s="245">
        <f>ROUND(E228*H228,2)</f>
        <v>3253.07</v>
      </c>
      <c r="J228" s="244">
        <v>0</v>
      </c>
      <c r="K228" s="245">
        <f>ROUND(E228*J228,2)</f>
        <v>0</v>
      </c>
      <c r="L228" s="245">
        <v>12</v>
      </c>
      <c r="M228" s="245">
        <f>G228*(1+L228/100)</f>
        <v>3643.4384000000005</v>
      </c>
      <c r="N228" s="243">
        <v>1E-3</v>
      </c>
      <c r="O228" s="243">
        <f>ROUND(E228*N228,2)</f>
        <v>0.02</v>
      </c>
      <c r="P228" s="243">
        <v>0</v>
      </c>
      <c r="Q228" s="243">
        <f>ROUND(E228*P228,2)</f>
        <v>0</v>
      </c>
      <c r="R228" s="245" t="s">
        <v>440</v>
      </c>
      <c r="S228" s="245" t="s">
        <v>184</v>
      </c>
      <c r="T228" s="246" t="s">
        <v>184</v>
      </c>
      <c r="U228" s="222">
        <v>0</v>
      </c>
      <c r="V228" s="222">
        <f>ROUND(E228*U228,2)</f>
        <v>0</v>
      </c>
      <c r="W228" s="222"/>
      <c r="X228" s="222" t="s">
        <v>441</v>
      </c>
      <c r="Y228" s="222" t="s">
        <v>186</v>
      </c>
      <c r="Z228" s="212"/>
      <c r="AA228" s="212"/>
      <c r="AB228" s="212"/>
      <c r="AC228" s="212"/>
      <c r="AD228" s="212"/>
      <c r="AE228" s="212"/>
      <c r="AF228" s="212"/>
      <c r="AG228" s="212" t="s">
        <v>442</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31">
        <v>119</v>
      </c>
      <c r="B229" s="232" t="s">
        <v>740</v>
      </c>
      <c r="C229" s="250" t="s">
        <v>741</v>
      </c>
      <c r="D229" s="233" t="s">
        <v>211</v>
      </c>
      <c r="E229" s="234">
        <v>0.21284</v>
      </c>
      <c r="F229" s="235">
        <v>1529</v>
      </c>
      <c r="G229" s="236">
        <f>ROUND(E229*F229,2)</f>
        <v>325.43</v>
      </c>
      <c r="H229" s="235">
        <v>0</v>
      </c>
      <c r="I229" s="236">
        <f>ROUND(E229*H229,2)</f>
        <v>0</v>
      </c>
      <c r="J229" s="235">
        <v>1529</v>
      </c>
      <c r="K229" s="236">
        <f>ROUND(E229*J229,2)</f>
        <v>325.43</v>
      </c>
      <c r="L229" s="236">
        <v>12</v>
      </c>
      <c r="M229" s="236">
        <f>G229*(1+L229/100)</f>
        <v>364.48160000000001</v>
      </c>
      <c r="N229" s="234">
        <v>0</v>
      </c>
      <c r="O229" s="234">
        <f>ROUND(E229*N229,2)</f>
        <v>0</v>
      </c>
      <c r="P229" s="234">
        <v>0</v>
      </c>
      <c r="Q229" s="234">
        <f>ROUND(E229*P229,2)</f>
        <v>0</v>
      </c>
      <c r="R229" s="236" t="s">
        <v>320</v>
      </c>
      <c r="S229" s="236" t="s">
        <v>184</v>
      </c>
      <c r="T229" s="237" t="s">
        <v>184</v>
      </c>
      <c r="U229" s="222">
        <v>1.637</v>
      </c>
      <c r="V229" s="222">
        <f>ROUND(E229*U229,2)</f>
        <v>0.35</v>
      </c>
      <c r="W229" s="222"/>
      <c r="X229" s="222" t="s">
        <v>717</v>
      </c>
      <c r="Y229" s="222" t="s">
        <v>186</v>
      </c>
      <c r="Z229" s="212"/>
      <c r="AA229" s="212"/>
      <c r="AB229" s="212"/>
      <c r="AC229" s="212"/>
      <c r="AD229" s="212"/>
      <c r="AE229" s="212"/>
      <c r="AF229" s="212"/>
      <c r="AG229" s="212" t="s">
        <v>718</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2" x14ac:dyDescent="0.2">
      <c r="A230" s="219"/>
      <c r="B230" s="220"/>
      <c r="C230" s="251" t="s">
        <v>742</v>
      </c>
      <c r="D230" s="239"/>
      <c r="E230" s="239"/>
      <c r="F230" s="239"/>
      <c r="G230" s="239"/>
      <c r="H230" s="222"/>
      <c r="I230" s="222"/>
      <c r="J230" s="222"/>
      <c r="K230" s="222"/>
      <c r="L230" s="222"/>
      <c r="M230" s="222"/>
      <c r="N230" s="221"/>
      <c r="O230" s="221"/>
      <c r="P230" s="221"/>
      <c r="Q230" s="221"/>
      <c r="R230" s="222"/>
      <c r="S230" s="222"/>
      <c r="T230" s="222"/>
      <c r="U230" s="222"/>
      <c r="V230" s="222"/>
      <c r="W230" s="222"/>
      <c r="X230" s="222"/>
      <c r="Y230" s="222"/>
      <c r="Z230" s="212"/>
      <c r="AA230" s="212"/>
      <c r="AB230" s="212"/>
      <c r="AC230" s="212"/>
      <c r="AD230" s="212"/>
      <c r="AE230" s="212"/>
      <c r="AF230" s="212"/>
      <c r="AG230" s="212" t="s">
        <v>189</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x14ac:dyDescent="0.2">
      <c r="A231" s="224" t="s">
        <v>178</v>
      </c>
      <c r="B231" s="225" t="s">
        <v>104</v>
      </c>
      <c r="C231" s="249" t="s">
        <v>105</v>
      </c>
      <c r="D231" s="226"/>
      <c r="E231" s="227"/>
      <c r="F231" s="228"/>
      <c r="G231" s="228">
        <f>SUMIF(AG232:AG235,"&lt;&gt;NOR",G232:G235)</f>
        <v>2488.2000000000003</v>
      </c>
      <c r="H231" s="228"/>
      <c r="I231" s="228">
        <f>SUM(I232:I235)</f>
        <v>1431.61</v>
      </c>
      <c r="J231" s="228"/>
      <c r="K231" s="228">
        <f>SUM(K232:K235)</f>
        <v>1056.5899999999999</v>
      </c>
      <c r="L231" s="228"/>
      <c r="M231" s="228">
        <f>SUM(M232:M235)</f>
        <v>2786.7839999999997</v>
      </c>
      <c r="N231" s="227"/>
      <c r="O231" s="227">
        <f>SUM(O232:O235)</f>
        <v>0.01</v>
      </c>
      <c r="P231" s="227"/>
      <c r="Q231" s="227">
        <f>SUM(Q232:Q235)</f>
        <v>0</v>
      </c>
      <c r="R231" s="228"/>
      <c r="S231" s="228"/>
      <c r="T231" s="229"/>
      <c r="U231" s="223"/>
      <c r="V231" s="223">
        <f>SUM(V232:V235)</f>
        <v>1.66</v>
      </c>
      <c r="W231" s="223"/>
      <c r="X231" s="223"/>
      <c r="Y231" s="223"/>
      <c r="AG231" t="s">
        <v>179</v>
      </c>
    </row>
    <row r="232" spans="1:60" outlineLevel="1" x14ac:dyDescent="0.2">
      <c r="A232" s="240">
        <v>120</v>
      </c>
      <c r="B232" s="241" t="s">
        <v>743</v>
      </c>
      <c r="C232" s="252" t="s">
        <v>744</v>
      </c>
      <c r="D232" s="242" t="s">
        <v>217</v>
      </c>
      <c r="E232" s="243">
        <v>16.38</v>
      </c>
      <c r="F232" s="244">
        <v>63.6</v>
      </c>
      <c r="G232" s="245">
        <f>ROUND(E232*F232,2)</f>
        <v>1041.77</v>
      </c>
      <c r="H232" s="244">
        <v>0</v>
      </c>
      <c r="I232" s="245">
        <f>ROUND(E232*H232,2)</f>
        <v>0</v>
      </c>
      <c r="J232" s="244">
        <v>63.6</v>
      </c>
      <c r="K232" s="245">
        <f>ROUND(E232*J232,2)</f>
        <v>1041.77</v>
      </c>
      <c r="L232" s="245">
        <v>12</v>
      </c>
      <c r="M232" s="245">
        <f>G232*(1+L232/100)</f>
        <v>1166.7824000000001</v>
      </c>
      <c r="N232" s="243">
        <v>0</v>
      </c>
      <c r="O232" s="243">
        <f>ROUND(E232*N232,2)</f>
        <v>0</v>
      </c>
      <c r="P232" s="243">
        <v>0</v>
      </c>
      <c r="Q232" s="243">
        <f>ROUND(E232*P232,2)</f>
        <v>0</v>
      </c>
      <c r="R232" s="245" t="s">
        <v>320</v>
      </c>
      <c r="S232" s="245" t="s">
        <v>184</v>
      </c>
      <c r="T232" s="246" t="s">
        <v>184</v>
      </c>
      <c r="U232" s="222">
        <v>0.1</v>
      </c>
      <c r="V232" s="222">
        <f>ROUND(E232*U232,2)</f>
        <v>1.64</v>
      </c>
      <c r="W232" s="222"/>
      <c r="X232" s="222" t="s">
        <v>185</v>
      </c>
      <c r="Y232" s="222" t="s">
        <v>186</v>
      </c>
      <c r="Z232" s="212"/>
      <c r="AA232" s="212"/>
      <c r="AB232" s="212"/>
      <c r="AC232" s="212"/>
      <c r="AD232" s="212"/>
      <c r="AE232" s="212"/>
      <c r="AF232" s="212"/>
      <c r="AG232" s="212" t="s">
        <v>187</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ht="22.5" outlineLevel="1" x14ac:dyDescent="0.2">
      <c r="A233" s="240">
        <v>121</v>
      </c>
      <c r="B233" s="241" t="s">
        <v>745</v>
      </c>
      <c r="C233" s="252" t="s">
        <v>746</v>
      </c>
      <c r="D233" s="242" t="s">
        <v>217</v>
      </c>
      <c r="E233" s="243">
        <v>18.837</v>
      </c>
      <c r="F233" s="244">
        <v>76</v>
      </c>
      <c r="G233" s="245">
        <f>ROUND(E233*F233,2)</f>
        <v>1431.61</v>
      </c>
      <c r="H233" s="244">
        <v>76</v>
      </c>
      <c r="I233" s="245">
        <f>ROUND(E233*H233,2)</f>
        <v>1431.61</v>
      </c>
      <c r="J233" s="244">
        <v>0</v>
      </c>
      <c r="K233" s="245">
        <f>ROUND(E233*J233,2)</f>
        <v>0</v>
      </c>
      <c r="L233" s="245">
        <v>12</v>
      </c>
      <c r="M233" s="245">
        <f>G233*(1+L233/100)</f>
        <v>1603.4032</v>
      </c>
      <c r="N233" s="243">
        <v>5.0000000000000001E-4</v>
      </c>
      <c r="O233" s="243">
        <f>ROUND(E233*N233,2)</f>
        <v>0.01</v>
      </c>
      <c r="P233" s="243">
        <v>0</v>
      </c>
      <c r="Q233" s="243">
        <f>ROUND(E233*P233,2)</f>
        <v>0</v>
      </c>
      <c r="R233" s="245" t="s">
        <v>440</v>
      </c>
      <c r="S233" s="245" t="s">
        <v>184</v>
      </c>
      <c r="T233" s="246" t="s">
        <v>184</v>
      </c>
      <c r="U233" s="222">
        <v>0</v>
      </c>
      <c r="V233" s="222">
        <f>ROUND(E233*U233,2)</f>
        <v>0</v>
      </c>
      <c r="W233" s="222"/>
      <c r="X233" s="222" t="s">
        <v>441</v>
      </c>
      <c r="Y233" s="222" t="s">
        <v>186</v>
      </c>
      <c r="Z233" s="212"/>
      <c r="AA233" s="212"/>
      <c r="AB233" s="212"/>
      <c r="AC233" s="212"/>
      <c r="AD233" s="212"/>
      <c r="AE233" s="212"/>
      <c r="AF233" s="212"/>
      <c r="AG233" s="212" t="s">
        <v>442</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31">
        <v>122</v>
      </c>
      <c r="B234" s="232" t="s">
        <v>747</v>
      </c>
      <c r="C234" s="250" t="s">
        <v>748</v>
      </c>
      <c r="D234" s="233" t="s">
        <v>211</v>
      </c>
      <c r="E234" s="234">
        <v>9.4199999999999996E-3</v>
      </c>
      <c r="F234" s="235">
        <v>1573</v>
      </c>
      <c r="G234" s="236">
        <f>ROUND(E234*F234,2)</f>
        <v>14.82</v>
      </c>
      <c r="H234" s="235">
        <v>0</v>
      </c>
      <c r="I234" s="236">
        <f>ROUND(E234*H234,2)</f>
        <v>0</v>
      </c>
      <c r="J234" s="235">
        <v>1573</v>
      </c>
      <c r="K234" s="236">
        <f>ROUND(E234*J234,2)</f>
        <v>14.82</v>
      </c>
      <c r="L234" s="236">
        <v>12</v>
      </c>
      <c r="M234" s="236">
        <f>G234*(1+L234/100)</f>
        <v>16.598400000000002</v>
      </c>
      <c r="N234" s="234">
        <v>0</v>
      </c>
      <c r="O234" s="234">
        <f>ROUND(E234*N234,2)</f>
        <v>0</v>
      </c>
      <c r="P234" s="234">
        <v>0</v>
      </c>
      <c r="Q234" s="234">
        <f>ROUND(E234*P234,2)</f>
        <v>0</v>
      </c>
      <c r="R234" s="236" t="s">
        <v>320</v>
      </c>
      <c r="S234" s="236" t="s">
        <v>184</v>
      </c>
      <c r="T234" s="237" t="s">
        <v>184</v>
      </c>
      <c r="U234" s="222">
        <v>1.609</v>
      </c>
      <c r="V234" s="222">
        <f>ROUND(E234*U234,2)</f>
        <v>0.02</v>
      </c>
      <c r="W234" s="222"/>
      <c r="X234" s="222" t="s">
        <v>717</v>
      </c>
      <c r="Y234" s="222" t="s">
        <v>186</v>
      </c>
      <c r="Z234" s="212"/>
      <c r="AA234" s="212"/>
      <c r="AB234" s="212"/>
      <c r="AC234" s="212"/>
      <c r="AD234" s="212"/>
      <c r="AE234" s="212"/>
      <c r="AF234" s="212"/>
      <c r="AG234" s="212" t="s">
        <v>718</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2" x14ac:dyDescent="0.2">
      <c r="A235" s="219"/>
      <c r="B235" s="220"/>
      <c r="C235" s="251" t="s">
        <v>749</v>
      </c>
      <c r="D235" s="239"/>
      <c r="E235" s="239"/>
      <c r="F235" s="239"/>
      <c r="G235" s="239"/>
      <c r="H235" s="222"/>
      <c r="I235" s="222"/>
      <c r="J235" s="222"/>
      <c r="K235" s="222"/>
      <c r="L235" s="222"/>
      <c r="M235" s="222"/>
      <c r="N235" s="221"/>
      <c r="O235" s="221"/>
      <c r="P235" s="221"/>
      <c r="Q235" s="221"/>
      <c r="R235" s="222"/>
      <c r="S235" s="222"/>
      <c r="T235" s="222"/>
      <c r="U235" s="222"/>
      <c r="V235" s="222"/>
      <c r="W235" s="222"/>
      <c r="X235" s="222"/>
      <c r="Y235" s="222"/>
      <c r="Z235" s="212"/>
      <c r="AA235" s="212"/>
      <c r="AB235" s="212"/>
      <c r="AC235" s="212"/>
      <c r="AD235" s="212"/>
      <c r="AE235" s="212"/>
      <c r="AF235" s="212"/>
      <c r="AG235" s="212" t="s">
        <v>189</v>
      </c>
      <c r="AH235" s="212"/>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x14ac:dyDescent="0.2">
      <c r="A236" s="224" t="s">
        <v>178</v>
      </c>
      <c r="B236" s="225" t="s">
        <v>106</v>
      </c>
      <c r="C236" s="249" t="s">
        <v>107</v>
      </c>
      <c r="D236" s="226"/>
      <c r="E236" s="227"/>
      <c r="F236" s="228"/>
      <c r="G236" s="228">
        <f>SUMIF(AG237:AG253,"&lt;&gt;NOR",G237:G253)</f>
        <v>3242582.25</v>
      </c>
      <c r="H236" s="228"/>
      <c r="I236" s="228">
        <f>SUM(I237:I253)</f>
        <v>1166196.6599999999</v>
      </c>
      <c r="J236" s="228"/>
      <c r="K236" s="228">
        <f>SUM(K237:K253)</f>
        <v>2076385.5899999999</v>
      </c>
      <c r="L236" s="228"/>
      <c r="M236" s="228">
        <f>SUM(M237:M253)</f>
        <v>3631692.1199999996</v>
      </c>
      <c r="N236" s="227"/>
      <c r="O236" s="227">
        <f>SUM(O237:O253)</f>
        <v>12.78</v>
      </c>
      <c r="P236" s="227"/>
      <c r="Q236" s="227">
        <f>SUM(Q237:Q253)</f>
        <v>0</v>
      </c>
      <c r="R236" s="228"/>
      <c r="S236" s="228"/>
      <c r="T236" s="229"/>
      <c r="U236" s="223"/>
      <c r="V236" s="223">
        <f>SUM(V237:V253)</f>
        <v>845.87</v>
      </c>
      <c r="W236" s="223"/>
      <c r="X236" s="223"/>
      <c r="Y236" s="223"/>
      <c r="AG236" t="s">
        <v>179</v>
      </c>
    </row>
    <row r="237" spans="1:60" ht="22.5" outlineLevel="1" x14ac:dyDescent="0.2">
      <c r="A237" s="240">
        <v>123</v>
      </c>
      <c r="B237" s="241" t="s">
        <v>750</v>
      </c>
      <c r="C237" s="252" t="s">
        <v>751</v>
      </c>
      <c r="D237" s="242" t="s">
        <v>182</v>
      </c>
      <c r="E237" s="243">
        <v>89.32</v>
      </c>
      <c r="F237" s="244">
        <v>9975</v>
      </c>
      <c r="G237" s="245">
        <f>ROUND(E237*F237,2)</f>
        <v>890967</v>
      </c>
      <c r="H237" s="244">
        <v>0</v>
      </c>
      <c r="I237" s="245">
        <f>ROUND(E237*H237,2)</f>
        <v>0</v>
      </c>
      <c r="J237" s="244">
        <v>9975</v>
      </c>
      <c r="K237" s="245">
        <f>ROUND(E237*J237,2)</f>
        <v>890967</v>
      </c>
      <c r="L237" s="245">
        <v>12</v>
      </c>
      <c r="M237" s="245">
        <f>G237*(1+L237/100)</f>
        <v>997883.04</v>
      </c>
      <c r="N237" s="243">
        <v>0</v>
      </c>
      <c r="O237" s="243">
        <f>ROUND(E237*N237,2)</f>
        <v>0</v>
      </c>
      <c r="P237" s="243">
        <v>0</v>
      </c>
      <c r="Q237" s="243">
        <f>ROUND(E237*P237,2)</f>
        <v>0</v>
      </c>
      <c r="R237" s="245"/>
      <c r="S237" s="245" t="s">
        <v>200</v>
      </c>
      <c r="T237" s="246" t="s">
        <v>201</v>
      </c>
      <c r="U237" s="222">
        <v>0</v>
      </c>
      <c r="V237" s="222">
        <f>ROUND(E237*U237,2)</f>
        <v>0</v>
      </c>
      <c r="W237" s="222"/>
      <c r="X237" s="222" t="s">
        <v>185</v>
      </c>
      <c r="Y237" s="222" t="s">
        <v>186</v>
      </c>
      <c r="Z237" s="212"/>
      <c r="AA237" s="212"/>
      <c r="AB237" s="212"/>
      <c r="AC237" s="212"/>
      <c r="AD237" s="212"/>
      <c r="AE237" s="212"/>
      <c r="AF237" s="212"/>
      <c r="AG237" s="212" t="s">
        <v>187</v>
      </c>
      <c r="AH237" s="212"/>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40">
        <v>124</v>
      </c>
      <c r="B238" s="241" t="s">
        <v>752</v>
      </c>
      <c r="C238" s="252" t="s">
        <v>753</v>
      </c>
      <c r="D238" s="242" t="s">
        <v>182</v>
      </c>
      <c r="E238" s="243">
        <v>45.936</v>
      </c>
      <c r="F238" s="244">
        <v>6510</v>
      </c>
      <c r="G238" s="245">
        <f>ROUND(E238*F238,2)</f>
        <v>299043.36</v>
      </c>
      <c r="H238" s="244">
        <v>0</v>
      </c>
      <c r="I238" s="245">
        <f>ROUND(E238*H238,2)</f>
        <v>0</v>
      </c>
      <c r="J238" s="244">
        <v>6510</v>
      </c>
      <c r="K238" s="245">
        <f>ROUND(E238*J238,2)</f>
        <v>299043.36</v>
      </c>
      <c r="L238" s="245">
        <v>12</v>
      </c>
      <c r="M238" s="245">
        <f>G238*(1+L238/100)</f>
        <v>334928.56320000003</v>
      </c>
      <c r="N238" s="243">
        <v>0</v>
      </c>
      <c r="O238" s="243">
        <f>ROUND(E238*N238,2)</f>
        <v>0</v>
      </c>
      <c r="P238" s="243">
        <v>0</v>
      </c>
      <c r="Q238" s="243">
        <f>ROUND(E238*P238,2)</f>
        <v>0</v>
      </c>
      <c r="R238" s="245"/>
      <c r="S238" s="245" t="s">
        <v>200</v>
      </c>
      <c r="T238" s="246" t="s">
        <v>201</v>
      </c>
      <c r="U238" s="222">
        <v>0</v>
      </c>
      <c r="V238" s="222">
        <f>ROUND(E238*U238,2)</f>
        <v>0</v>
      </c>
      <c r="W238" s="222"/>
      <c r="X238" s="222" t="s">
        <v>185</v>
      </c>
      <c r="Y238" s="222" t="s">
        <v>186</v>
      </c>
      <c r="Z238" s="212"/>
      <c r="AA238" s="212"/>
      <c r="AB238" s="212"/>
      <c r="AC238" s="212"/>
      <c r="AD238" s="212"/>
      <c r="AE238" s="212"/>
      <c r="AF238" s="212"/>
      <c r="AG238" s="212" t="s">
        <v>187</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40">
        <v>125</v>
      </c>
      <c r="B239" s="241" t="s">
        <v>754</v>
      </c>
      <c r="C239" s="252" t="s">
        <v>755</v>
      </c>
      <c r="D239" s="242" t="s">
        <v>182</v>
      </c>
      <c r="E239" s="243">
        <v>52.8</v>
      </c>
      <c r="F239" s="244">
        <v>6405</v>
      </c>
      <c r="G239" s="245">
        <f>ROUND(E239*F239,2)</f>
        <v>338184</v>
      </c>
      <c r="H239" s="244">
        <v>0</v>
      </c>
      <c r="I239" s="245">
        <f>ROUND(E239*H239,2)</f>
        <v>0</v>
      </c>
      <c r="J239" s="244">
        <v>6405</v>
      </c>
      <c r="K239" s="245">
        <f>ROUND(E239*J239,2)</f>
        <v>338184</v>
      </c>
      <c r="L239" s="245">
        <v>12</v>
      </c>
      <c r="M239" s="245">
        <f>G239*(1+L239/100)</f>
        <v>378766.08000000002</v>
      </c>
      <c r="N239" s="243">
        <v>0</v>
      </c>
      <c r="O239" s="243">
        <f>ROUND(E239*N239,2)</f>
        <v>0</v>
      </c>
      <c r="P239" s="243">
        <v>0</v>
      </c>
      <c r="Q239" s="243">
        <f>ROUND(E239*P239,2)</f>
        <v>0</v>
      </c>
      <c r="R239" s="245"/>
      <c r="S239" s="245" t="s">
        <v>200</v>
      </c>
      <c r="T239" s="246" t="s">
        <v>201</v>
      </c>
      <c r="U239" s="222">
        <v>0</v>
      </c>
      <c r="V239" s="222">
        <f>ROUND(E239*U239,2)</f>
        <v>0</v>
      </c>
      <c r="W239" s="222"/>
      <c r="X239" s="222" t="s">
        <v>185</v>
      </c>
      <c r="Y239" s="222" t="s">
        <v>186</v>
      </c>
      <c r="Z239" s="212"/>
      <c r="AA239" s="212"/>
      <c r="AB239" s="212"/>
      <c r="AC239" s="212"/>
      <c r="AD239" s="212"/>
      <c r="AE239" s="212"/>
      <c r="AF239" s="212"/>
      <c r="AG239" s="212" t="s">
        <v>187</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ht="33.75" outlineLevel="1" x14ac:dyDescent="0.2">
      <c r="A240" s="231">
        <v>126</v>
      </c>
      <c r="B240" s="232" t="s">
        <v>756</v>
      </c>
      <c r="C240" s="250" t="s">
        <v>757</v>
      </c>
      <c r="D240" s="233" t="s">
        <v>217</v>
      </c>
      <c r="E240" s="234">
        <v>25.42</v>
      </c>
      <c r="F240" s="235">
        <v>1468</v>
      </c>
      <c r="G240" s="236">
        <f>ROUND(E240*F240,2)</f>
        <v>37316.559999999998</v>
      </c>
      <c r="H240" s="235">
        <v>1150.1199999999999</v>
      </c>
      <c r="I240" s="236">
        <f>ROUND(E240*H240,2)</f>
        <v>29236.05</v>
      </c>
      <c r="J240" s="235">
        <v>317.88</v>
      </c>
      <c r="K240" s="236">
        <f>ROUND(E240*J240,2)</f>
        <v>8080.51</v>
      </c>
      <c r="L240" s="236">
        <v>12</v>
      </c>
      <c r="M240" s="236">
        <f>G240*(1+L240/100)</f>
        <v>41794.547200000001</v>
      </c>
      <c r="N240" s="234">
        <v>1.2930000000000001E-2</v>
      </c>
      <c r="O240" s="234">
        <f>ROUND(E240*N240,2)</f>
        <v>0.33</v>
      </c>
      <c r="P240" s="234">
        <v>0</v>
      </c>
      <c r="Q240" s="234">
        <f>ROUND(E240*P240,2)</f>
        <v>0</v>
      </c>
      <c r="R240" s="236" t="s">
        <v>331</v>
      </c>
      <c r="S240" s="236" t="s">
        <v>184</v>
      </c>
      <c r="T240" s="237" t="s">
        <v>184</v>
      </c>
      <c r="U240" s="222">
        <v>0.5</v>
      </c>
      <c r="V240" s="222">
        <f>ROUND(E240*U240,2)</f>
        <v>12.71</v>
      </c>
      <c r="W240" s="222"/>
      <c r="X240" s="222" t="s">
        <v>185</v>
      </c>
      <c r="Y240" s="222" t="s">
        <v>186</v>
      </c>
      <c r="Z240" s="212"/>
      <c r="AA240" s="212"/>
      <c r="AB240" s="212"/>
      <c r="AC240" s="212"/>
      <c r="AD240" s="212"/>
      <c r="AE240" s="212"/>
      <c r="AF240" s="212"/>
      <c r="AG240" s="212" t="s">
        <v>187</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ht="22.5" outlineLevel="2" x14ac:dyDescent="0.2">
      <c r="A241" s="219"/>
      <c r="B241" s="220"/>
      <c r="C241" s="253" t="s">
        <v>758</v>
      </c>
      <c r="D241" s="247"/>
      <c r="E241" s="247"/>
      <c r="F241" s="247"/>
      <c r="G241" s="247"/>
      <c r="H241" s="222"/>
      <c r="I241" s="222"/>
      <c r="J241" s="222"/>
      <c r="K241" s="222"/>
      <c r="L241" s="222"/>
      <c r="M241" s="222"/>
      <c r="N241" s="221"/>
      <c r="O241" s="221"/>
      <c r="P241" s="221"/>
      <c r="Q241" s="221"/>
      <c r="R241" s="222"/>
      <c r="S241" s="222"/>
      <c r="T241" s="222"/>
      <c r="U241" s="222"/>
      <c r="V241" s="222"/>
      <c r="W241" s="222"/>
      <c r="X241" s="222"/>
      <c r="Y241" s="222"/>
      <c r="Z241" s="212"/>
      <c r="AA241" s="212"/>
      <c r="AB241" s="212"/>
      <c r="AC241" s="212"/>
      <c r="AD241" s="212"/>
      <c r="AE241" s="212"/>
      <c r="AF241" s="212"/>
      <c r="AG241" s="212" t="s">
        <v>227</v>
      </c>
      <c r="AH241" s="212"/>
      <c r="AI241" s="212"/>
      <c r="AJ241" s="212"/>
      <c r="AK241" s="212"/>
      <c r="AL241" s="212"/>
      <c r="AM241" s="212"/>
      <c r="AN241" s="212"/>
      <c r="AO241" s="212"/>
      <c r="AP241" s="212"/>
      <c r="AQ241" s="212"/>
      <c r="AR241" s="212"/>
      <c r="AS241" s="212"/>
      <c r="AT241" s="212"/>
      <c r="AU241" s="212"/>
      <c r="AV241" s="212"/>
      <c r="AW241" s="212"/>
      <c r="AX241" s="212"/>
      <c r="AY241" s="212"/>
      <c r="AZ241" s="212"/>
      <c r="BA241" s="238" t="str">
        <f>C241</f>
        <v>Očištění povrchu stěny od prachu, nařezání izolačních desek na požadovaný rozměr, dodávka a nanesení lepicího tmelu, dodávka a osazení desek, ukotvení desek hmoždinkami..</v>
      </c>
      <c r="BB241" s="212"/>
      <c r="BC241" s="212"/>
      <c r="BD241" s="212"/>
      <c r="BE241" s="212"/>
      <c r="BF241" s="212"/>
      <c r="BG241" s="212"/>
      <c r="BH241" s="212"/>
    </row>
    <row r="242" spans="1:60" outlineLevel="1" x14ac:dyDescent="0.2">
      <c r="A242" s="240">
        <v>127</v>
      </c>
      <c r="B242" s="241" t="s">
        <v>759</v>
      </c>
      <c r="C242" s="252" t="s">
        <v>760</v>
      </c>
      <c r="D242" s="242" t="s">
        <v>217</v>
      </c>
      <c r="E242" s="243">
        <v>2.25</v>
      </c>
      <c r="F242" s="244">
        <v>2468</v>
      </c>
      <c r="G242" s="245">
        <f>ROUND(E242*F242,2)</f>
        <v>5553</v>
      </c>
      <c r="H242" s="244">
        <v>0</v>
      </c>
      <c r="I242" s="245">
        <f>ROUND(E242*H242,2)</f>
        <v>0</v>
      </c>
      <c r="J242" s="244">
        <v>2468</v>
      </c>
      <c r="K242" s="245">
        <f>ROUND(E242*J242,2)</f>
        <v>5553</v>
      </c>
      <c r="L242" s="245">
        <v>12</v>
      </c>
      <c r="M242" s="245">
        <f>G242*(1+L242/100)</f>
        <v>6219.3600000000006</v>
      </c>
      <c r="N242" s="243">
        <v>2.63E-3</v>
      </c>
      <c r="O242" s="243">
        <f>ROUND(E242*N242,2)</f>
        <v>0.01</v>
      </c>
      <c r="P242" s="243">
        <v>0</v>
      </c>
      <c r="Q242" s="243">
        <f>ROUND(E242*P242,2)</f>
        <v>0</v>
      </c>
      <c r="R242" s="245"/>
      <c r="S242" s="245" t="s">
        <v>200</v>
      </c>
      <c r="T242" s="246" t="s">
        <v>201</v>
      </c>
      <c r="U242" s="222">
        <v>0.15</v>
      </c>
      <c r="V242" s="222">
        <f>ROUND(E242*U242,2)</f>
        <v>0.34</v>
      </c>
      <c r="W242" s="222"/>
      <c r="X242" s="222" t="s">
        <v>185</v>
      </c>
      <c r="Y242" s="222" t="s">
        <v>186</v>
      </c>
      <c r="Z242" s="212"/>
      <c r="AA242" s="212"/>
      <c r="AB242" s="212"/>
      <c r="AC242" s="212"/>
      <c r="AD242" s="212"/>
      <c r="AE242" s="212"/>
      <c r="AF242" s="212"/>
      <c r="AG242" s="212" t="s">
        <v>187</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40">
        <v>128</v>
      </c>
      <c r="B243" s="241" t="s">
        <v>761</v>
      </c>
      <c r="C243" s="252" t="s">
        <v>762</v>
      </c>
      <c r="D243" s="242" t="s">
        <v>217</v>
      </c>
      <c r="E243" s="243">
        <v>1961.8</v>
      </c>
      <c r="F243" s="244">
        <v>50.9</v>
      </c>
      <c r="G243" s="245">
        <f>ROUND(E243*F243,2)</f>
        <v>99855.62</v>
      </c>
      <c r="H243" s="244">
        <v>0</v>
      </c>
      <c r="I243" s="245">
        <f>ROUND(E243*H243,2)</f>
        <v>0</v>
      </c>
      <c r="J243" s="244">
        <v>50.9</v>
      </c>
      <c r="K243" s="245">
        <f>ROUND(E243*J243,2)</f>
        <v>99855.62</v>
      </c>
      <c r="L243" s="245">
        <v>12</v>
      </c>
      <c r="M243" s="245">
        <f>G243*(1+L243/100)</f>
        <v>111838.2944</v>
      </c>
      <c r="N243" s="243">
        <v>0</v>
      </c>
      <c r="O243" s="243">
        <f>ROUND(E243*N243,2)</f>
        <v>0</v>
      </c>
      <c r="P243" s="243">
        <v>0</v>
      </c>
      <c r="Q243" s="243">
        <f>ROUND(E243*P243,2)</f>
        <v>0</v>
      </c>
      <c r="R243" s="245" t="s">
        <v>331</v>
      </c>
      <c r="S243" s="245" t="s">
        <v>184</v>
      </c>
      <c r="T243" s="246" t="s">
        <v>184</v>
      </c>
      <c r="U243" s="222">
        <v>0.08</v>
      </c>
      <c r="V243" s="222">
        <f>ROUND(E243*U243,2)</f>
        <v>156.94</v>
      </c>
      <c r="W243" s="222"/>
      <c r="X243" s="222" t="s">
        <v>185</v>
      </c>
      <c r="Y243" s="222" t="s">
        <v>186</v>
      </c>
      <c r="Z243" s="212"/>
      <c r="AA243" s="212"/>
      <c r="AB243" s="212"/>
      <c r="AC243" s="212"/>
      <c r="AD243" s="212"/>
      <c r="AE243" s="212"/>
      <c r="AF243" s="212"/>
      <c r="AG243" s="212" t="s">
        <v>187</v>
      </c>
      <c r="AH243" s="212"/>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ht="22.5" outlineLevel="1" x14ac:dyDescent="0.2">
      <c r="A244" s="240">
        <v>129</v>
      </c>
      <c r="B244" s="241" t="s">
        <v>763</v>
      </c>
      <c r="C244" s="252" t="s">
        <v>764</v>
      </c>
      <c r="D244" s="242" t="s">
        <v>217</v>
      </c>
      <c r="E244" s="243">
        <v>2157.98</v>
      </c>
      <c r="F244" s="244">
        <v>41.2</v>
      </c>
      <c r="G244" s="245">
        <f>ROUND(E244*F244,2)</f>
        <v>88908.78</v>
      </c>
      <c r="H244" s="244">
        <v>41.2</v>
      </c>
      <c r="I244" s="245">
        <f>ROUND(E244*H244,2)</f>
        <v>88908.78</v>
      </c>
      <c r="J244" s="244">
        <v>0</v>
      </c>
      <c r="K244" s="245">
        <f>ROUND(E244*J244,2)</f>
        <v>0</v>
      </c>
      <c r="L244" s="245">
        <v>12</v>
      </c>
      <c r="M244" s="245">
        <f>G244*(1+L244/100)</f>
        <v>99577.833600000013</v>
      </c>
      <c r="N244" s="243">
        <v>2.0000000000000001E-4</v>
      </c>
      <c r="O244" s="243">
        <f>ROUND(E244*N244,2)</f>
        <v>0.43</v>
      </c>
      <c r="P244" s="243">
        <v>0</v>
      </c>
      <c r="Q244" s="243">
        <f>ROUND(E244*P244,2)</f>
        <v>0</v>
      </c>
      <c r="R244" s="245" t="s">
        <v>440</v>
      </c>
      <c r="S244" s="245" t="s">
        <v>184</v>
      </c>
      <c r="T244" s="246" t="s">
        <v>184</v>
      </c>
      <c r="U244" s="222">
        <v>0</v>
      </c>
      <c r="V244" s="222">
        <f>ROUND(E244*U244,2)</f>
        <v>0</v>
      </c>
      <c r="W244" s="222"/>
      <c r="X244" s="222" t="s">
        <v>441</v>
      </c>
      <c r="Y244" s="222" t="s">
        <v>186</v>
      </c>
      <c r="Z244" s="212"/>
      <c r="AA244" s="212"/>
      <c r="AB244" s="212"/>
      <c r="AC244" s="212"/>
      <c r="AD244" s="212"/>
      <c r="AE244" s="212"/>
      <c r="AF244" s="212"/>
      <c r="AG244" s="212" t="s">
        <v>442</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31">
        <v>130</v>
      </c>
      <c r="B245" s="232" t="s">
        <v>765</v>
      </c>
      <c r="C245" s="250" t="s">
        <v>766</v>
      </c>
      <c r="D245" s="233" t="s">
        <v>217</v>
      </c>
      <c r="E245" s="234">
        <v>141.4</v>
      </c>
      <c r="F245" s="235">
        <v>95.4</v>
      </c>
      <c r="G245" s="236">
        <f>ROUND(E245*F245,2)</f>
        <v>13489.56</v>
      </c>
      <c r="H245" s="235">
        <v>0</v>
      </c>
      <c r="I245" s="236">
        <f>ROUND(E245*H245,2)</f>
        <v>0</v>
      </c>
      <c r="J245" s="235">
        <v>95.4</v>
      </c>
      <c r="K245" s="236">
        <f>ROUND(E245*J245,2)</f>
        <v>13489.56</v>
      </c>
      <c r="L245" s="236">
        <v>12</v>
      </c>
      <c r="M245" s="236">
        <f>G245*(1+L245/100)</f>
        <v>15108.307200000001</v>
      </c>
      <c r="N245" s="234">
        <v>0</v>
      </c>
      <c r="O245" s="234">
        <f>ROUND(E245*N245,2)</f>
        <v>0</v>
      </c>
      <c r="P245" s="234">
        <v>0</v>
      </c>
      <c r="Q245" s="234">
        <f>ROUND(E245*P245,2)</f>
        <v>0</v>
      </c>
      <c r="R245" s="236" t="s">
        <v>331</v>
      </c>
      <c r="S245" s="236" t="s">
        <v>184</v>
      </c>
      <c r="T245" s="237" t="s">
        <v>184</v>
      </c>
      <c r="U245" s="222">
        <v>0.15</v>
      </c>
      <c r="V245" s="222">
        <f>ROUND(E245*U245,2)</f>
        <v>21.21</v>
      </c>
      <c r="W245" s="222"/>
      <c r="X245" s="222" t="s">
        <v>185</v>
      </c>
      <c r="Y245" s="222" t="s">
        <v>186</v>
      </c>
      <c r="Z245" s="212"/>
      <c r="AA245" s="212"/>
      <c r="AB245" s="212"/>
      <c r="AC245" s="212"/>
      <c r="AD245" s="212"/>
      <c r="AE245" s="212"/>
      <c r="AF245" s="212"/>
      <c r="AG245" s="212" t="s">
        <v>187</v>
      </c>
      <c r="AH245" s="212"/>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2" x14ac:dyDescent="0.2">
      <c r="A246" s="219"/>
      <c r="B246" s="220"/>
      <c r="C246" s="253" t="s">
        <v>767</v>
      </c>
      <c r="D246" s="247"/>
      <c r="E246" s="247"/>
      <c r="F246" s="247"/>
      <c r="G246" s="247"/>
      <c r="H246" s="222"/>
      <c r="I246" s="222"/>
      <c r="J246" s="222"/>
      <c r="K246" s="222"/>
      <c r="L246" s="222"/>
      <c r="M246" s="222"/>
      <c r="N246" s="221"/>
      <c r="O246" s="221"/>
      <c r="P246" s="221"/>
      <c r="Q246" s="221"/>
      <c r="R246" s="222"/>
      <c r="S246" s="222"/>
      <c r="T246" s="222"/>
      <c r="U246" s="222"/>
      <c r="V246" s="222"/>
      <c r="W246" s="222"/>
      <c r="X246" s="222"/>
      <c r="Y246" s="222"/>
      <c r="Z246" s="212"/>
      <c r="AA246" s="212"/>
      <c r="AB246" s="212"/>
      <c r="AC246" s="212"/>
      <c r="AD246" s="212"/>
      <c r="AE246" s="212"/>
      <c r="AF246" s="212"/>
      <c r="AG246" s="212" t="s">
        <v>227</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ht="22.5" outlineLevel="1" x14ac:dyDescent="0.2">
      <c r="A247" s="240">
        <v>131</v>
      </c>
      <c r="B247" s="241" t="s">
        <v>768</v>
      </c>
      <c r="C247" s="252" t="s">
        <v>769</v>
      </c>
      <c r="D247" s="242" t="s">
        <v>182</v>
      </c>
      <c r="E247" s="243">
        <v>27.997199999999999</v>
      </c>
      <c r="F247" s="244">
        <v>3310</v>
      </c>
      <c r="G247" s="245">
        <f>ROUND(E247*F247,2)</f>
        <v>92670.73</v>
      </c>
      <c r="H247" s="244">
        <v>3310</v>
      </c>
      <c r="I247" s="245">
        <f>ROUND(E247*H247,2)</f>
        <v>92670.73</v>
      </c>
      <c r="J247" s="244">
        <v>0</v>
      </c>
      <c r="K247" s="245">
        <f>ROUND(E247*J247,2)</f>
        <v>0</v>
      </c>
      <c r="L247" s="245">
        <v>12</v>
      </c>
      <c r="M247" s="245">
        <f>G247*(1+L247/100)</f>
        <v>103791.2176</v>
      </c>
      <c r="N247" s="243">
        <v>2.5000000000000001E-2</v>
      </c>
      <c r="O247" s="243">
        <f>ROUND(E247*N247,2)</f>
        <v>0.7</v>
      </c>
      <c r="P247" s="243">
        <v>0</v>
      </c>
      <c r="Q247" s="243">
        <f>ROUND(E247*P247,2)</f>
        <v>0</v>
      </c>
      <c r="R247" s="245" t="s">
        <v>440</v>
      </c>
      <c r="S247" s="245" t="s">
        <v>184</v>
      </c>
      <c r="T247" s="246" t="s">
        <v>184</v>
      </c>
      <c r="U247" s="222">
        <v>0</v>
      </c>
      <c r="V247" s="222">
        <f>ROUND(E247*U247,2)</f>
        <v>0</v>
      </c>
      <c r="W247" s="222"/>
      <c r="X247" s="222" t="s">
        <v>441</v>
      </c>
      <c r="Y247" s="222" t="s">
        <v>186</v>
      </c>
      <c r="Z247" s="212"/>
      <c r="AA247" s="212"/>
      <c r="AB247" s="212"/>
      <c r="AC247" s="212"/>
      <c r="AD247" s="212"/>
      <c r="AE247" s="212"/>
      <c r="AF247" s="212"/>
      <c r="AG247" s="212" t="s">
        <v>442</v>
      </c>
      <c r="AH247" s="212"/>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ht="22.5" outlineLevel="1" x14ac:dyDescent="0.2">
      <c r="A248" s="240">
        <v>132</v>
      </c>
      <c r="B248" s="241" t="s">
        <v>770</v>
      </c>
      <c r="C248" s="252" t="s">
        <v>771</v>
      </c>
      <c r="D248" s="242" t="s">
        <v>217</v>
      </c>
      <c r="E248" s="243">
        <v>2103.1999999999998</v>
      </c>
      <c r="F248" s="244">
        <v>55.1</v>
      </c>
      <c r="G248" s="245">
        <f>ROUND(E248*F248,2)</f>
        <v>115886.32</v>
      </c>
      <c r="H248" s="244">
        <v>10.6</v>
      </c>
      <c r="I248" s="245">
        <f>ROUND(E248*H248,2)</f>
        <v>22293.919999999998</v>
      </c>
      <c r="J248" s="244">
        <v>44.5</v>
      </c>
      <c r="K248" s="245">
        <f>ROUND(E248*J248,2)</f>
        <v>93592.4</v>
      </c>
      <c r="L248" s="245">
        <v>12</v>
      </c>
      <c r="M248" s="245">
        <f>G248*(1+L248/100)</f>
        <v>129792.67840000002</v>
      </c>
      <c r="N248" s="243">
        <v>1.0000000000000001E-5</v>
      </c>
      <c r="O248" s="243">
        <f>ROUND(E248*N248,2)</f>
        <v>0.02</v>
      </c>
      <c r="P248" s="243">
        <v>0</v>
      </c>
      <c r="Q248" s="243">
        <f>ROUND(E248*P248,2)</f>
        <v>0</v>
      </c>
      <c r="R248" s="245" t="s">
        <v>331</v>
      </c>
      <c r="S248" s="245" t="s">
        <v>184</v>
      </c>
      <c r="T248" s="246" t="s">
        <v>184</v>
      </c>
      <c r="U248" s="222">
        <v>7.0000000000000007E-2</v>
      </c>
      <c r="V248" s="222">
        <f>ROUND(E248*U248,2)</f>
        <v>147.22</v>
      </c>
      <c r="W248" s="222"/>
      <c r="X248" s="222" t="s">
        <v>185</v>
      </c>
      <c r="Y248" s="222" t="s">
        <v>186</v>
      </c>
      <c r="Z248" s="212"/>
      <c r="AA248" s="212"/>
      <c r="AB248" s="212"/>
      <c r="AC248" s="212"/>
      <c r="AD248" s="212"/>
      <c r="AE248" s="212"/>
      <c r="AF248" s="212"/>
      <c r="AG248" s="212" t="s">
        <v>187</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ht="22.5" outlineLevel="1" x14ac:dyDescent="0.2">
      <c r="A249" s="240">
        <v>133</v>
      </c>
      <c r="B249" s="241" t="s">
        <v>772</v>
      </c>
      <c r="C249" s="252" t="s">
        <v>773</v>
      </c>
      <c r="D249" s="242" t="s">
        <v>217</v>
      </c>
      <c r="E249" s="243">
        <v>671.35</v>
      </c>
      <c r="F249" s="244">
        <v>585</v>
      </c>
      <c r="G249" s="245">
        <f>ROUND(E249*F249,2)</f>
        <v>392739.75</v>
      </c>
      <c r="H249" s="244">
        <v>132.68</v>
      </c>
      <c r="I249" s="245">
        <f>ROUND(E249*H249,2)</f>
        <v>89074.72</v>
      </c>
      <c r="J249" s="244">
        <v>452.32</v>
      </c>
      <c r="K249" s="245">
        <f>ROUND(E249*J249,2)</f>
        <v>303665.03000000003</v>
      </c>
      <c r="L249" s="245">
        <v>12</v>
      </c>
      <c r="M249" s="245">
        <f>G249*(1+L249/100)</f>
        <v>439868.52</v>
      </c>
      <c r="N249" s="243">
        <v>3.3800000000000002E-3</v>
      </c>
      <c r="O249" s="243">
        <f>ROUND(E249*N249,2)</f>
        <v>2.27</v>
      </c>
      <c r="P249" s="243">
        <v>0</v>
      </c>
      <c r="Q249" s="243">
        <f>ROUND(E249*P249,2)</f>
        <v>0</v>
      </c>
      <c r="R249" s="245" t="s">
        <v>331</v>
      </c>
      <c r="S249" s="245" t="s">
        <v>184</v>
      </c>
      <c r="T249" s="246" t="s">
        <v>184</v>
      </c>
      <c r="U249" s="222">
        <v>0.71</v>
      </c>
      <c r="V249" s="222">
        <f>ROUND(E249*U249,2)</f>
        <v>476.66</v>
      </c>
      <c r="W249" s="222"/>
      <c r="X249" s="222" t="s">
        <v>185</v>
      </c>
      <c r="Y249" s="222" t="s">
        <v>186</v>
      </c>
      <c r="Z249" s="212"/>
      <c r="AA249" s="212"/>
      <c r="AB249" s="212"/>
      <c r="AC249" s="212"/>
      <c r="AD249" s="212"/>
      <c r="AE249" s="212"/>
      <c r="AF249" s="212"/>
      <c r="AG249" s="212" t="s">
        <v>187</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ht="22.5" outlineLevel="1" x14ac:dyDescent="0.2">
      <c r="A250" s="240">
        <v>134</v>
      </c>
      <c r="B250" s="241" t="s">
        <v>774</v>
      </c>
      <c r="C250" s="252" t="s">
        <v>775</v>
      </c>
      <c r="D250" s="242" t="s">
        <v>217</v>
      </c>
      <c r="E250" s="243">
        <v>591.96500000000003</v>
      </c>
      <c r="F250" s="244">
        <v>1155</v>
      </c>
      <c r="G250" s="245">
        <f>ROUND(E250*F250,2)</f>
        <v>683719.58</v>
      </c>
      <c r="H250" s="244">
        <v>1155</v>
      </c>
      <c r="I250" s="245">
        <f>ROUND(E250*H250,2)</f>
        <v>683719.58</v>
      </c>
      <c r="J250" s="244">
        <v>0</v>
      </c>
      <c r="K250" s="245">
        <f>ROUND(E250*J250,2)</f>
        <v>0</v>
      </c>
      <c r="L250" s="245">
        <v>12</v>
      </c>
      <c r="M250" s="245">
        <f>G250*(1+L250/100)</f>
        <v>765765.92960000003</v>
      </c>
      <c r="N250" s="243">
        <v>7.7999999999999996E-3</v>
      </c>
      <c r="O250" s="243">
        <f>ROUND(E250*N250,2)</f>
        <v>4.62</v>
      </c>
      <c r="P250" s="243">
        <v>0</v>
      </c>
      <c r="Q250" s="243">
        <f>ROUND(E250*P250,2)</f>
        <v>0</v>
      </c>
      <c r="R250" s="245"/>
      <c r="S250" s="245" t="s">
        <v>200</v>
      </c>
      <c r="T250" s="246" t="s">
        <v>201</v>
      </c>
      <c r="U250" s="222">
        <v>0</v>
      </c>
      <c r="V250" s="222">
        <f>ROUND(E250*U250,2)</f>
        <v>0</v>
      </c>
      <c r="W250" s="222"/>
      <c r="X250" s="222" t="s">
        <v>441</v>
      </c>
      <c r="Y250" s="222" t="s">
        <v>186</v>
      </c>
      <c r="Z250" s="212"/>
      <c r="AA250" s="212"/>
      <c r="AB250" s="212"/>
      <c r="AC250" s="212"/>
      <c r="AD250" s="212"/>
      <c r="AE250" s="212"/>
      <c r="AF250" s="212"/>
      <c r="AG250" s="212" t="s">
        <v>442</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ht="33.75" outlineLevel="1" x14ac:dyDescent="0.2">
      <c r="A251" s="240">
        <v>135</v>
      </c>
      <c r="B251" s="241" t="s">
        <v>776</v>
      </c>
      <c r="C251" s="252" t="s">
        <v>777</v>
      </c>
      <c r="D251" s="242" t="s">
        <v>217</v>
      </c>
      <c r="E251" s="243">
        <v>146.52000000000001</v>
      </c>
      <c r="F251" s="244">
        <v>1094</v>
      </c>
      <c r="G251" s="245">
        <f>ROUND(E251*F251,2)</f>
        <v>160292.88</v>
      </c>
      <c r="H251" s="244">
        <v>1094</v>
      </c>
      <c r="I251" s="245">
        <f>ROUND(E251*H251,2)</f>
        <v>160292.88</v>
      </c>
      <c r="J251" s="244">
        <v>0</v>
      </c>
      <c r="K251" s="245">
        <f>ROUND(E251*J251,2)</f>
        <v>0</v>
      </c>
      <c r="L251" s="245">
        <v>12</v>
      </c>
      <c r="M251" s="245">
        <f>G251*(1+L251/100)</f>
        <v>179528.02560000002</v>
      </c>
      <c r="N251" s="243">
        <v>0.03</v>
      </c>
      <c r="O251" s="243">
        <f>ROUND(E251*N251,2)</f>
        <v>4.4000000000000004</v>
      </c>
      <c r="P251" s="243">
        <v>0</v>
      </c>
      <c r="Q251" s="243">
        <f>ROUND(E251*P251,2)</f>
        <v>0</v>
      </c>
      <c r="R251" s="245" t="s">
        <v>440</v>
      </c>
      <c r="S251" s="245" t="s">
        <v>184</v>
      </c>
      <c r="T251" s="246" t="s">
        <v>184</v>
      </c>
      <c r="U251" s="222">
        <v>0</v>
      </c>
      <c r="V251" s="222">
        <f>ROUND(E251*U251,2)</f>
        <v>0</v>
      </c>
      <c r="W251" s="222"/>
      <c r="X251" s="222" t="s">
        <v>441</v>
      </c>
      <c r="Y251" s="222" t="s">
        <v>186</v>
      </c>
      <c r="Z251" s="212"/>
      <c r="AA251" s="212"/>
      <c r="AB251" s="212"/>
      <c r="AC251" s="212"/>
      <c r="AD251" s="212"/>
      <c r="AE251" s="212"/>
      <c r="AF251" s="212"/>
      <c r="AG251" s="212" t="s">
        <v>442</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31">
        <v>136</v>
      </c>
      <c r="B252" s="232" t="s">
        <v>778</v>
      </c>
      <c r="C252" s="250" t="s">
        <v>779</v>
      </c>
      <c r="D252" s="233" t="s">
        <v>211</v>
      </c>
      <c r="E252" s="234">
        <v>12.76925</v>
      </c>
      <c r="F252" s="235">
        <v>1876</v>
      </c>
      <c r="G252" s="236">
        <f>ROUND(E252*F252,2)</f>
        <v>23955.11</v>
      </c>
      <c r="H252" s="235">
        <v>0</v>
      </c>
      <c r="I252" s="236">
        <f>ROUND(E252*H252,2)</f>
        <v>0</v>
      </c>
      <c r="J252" s="235">
        <v>1876</v>
      </c>
      <c r="K252" s="236">
        <f>ROUND(E252*J252,2)</f>
        <v>23955.11</v>
      </c>
      <c r="L252" s="236">
        <v>12</v>
      </c>
      <c r="M252" s="236">
        <f>G252*(1+L252/100)</f>
        <v>26829.723200000004</v>
      </c>
      <c r="N252" s="234">
        <v>0</v>
      </c>
      <c r="O252" s="234">
        <f>ROUND(E252*N252,2)</f>
        <v>0</v>
      </c>
      <c r="P252" s="234">
        <v>0</v>
      </c>
      <c r="Q252" s="234">
        <f>ROUND(E252*P252,2)</f>
        <v>0</v>
      </c>
      <c r="R252" s="236" t="s">
        <v>331</v>
      </c>
      <c r="S252" s="236" t="s">
        <v>184</v>
      </c>
      <c r="T252" s="237" t="s">
        <v>184</v>
      </c>
      <c r="U252" s="222">
        <v>2.411</v>
      </c>
      <c r="V252" s="222">
        <f>ROUND(E252*U252,2)</f>
        <v>30.79</v>
      </c>
      <c r="W252" s="222"/>
      <c r="X252" s="222" t="s">
        <v>717</v>
      </c>
      <c r="Y252" s="222" t="s">
        <v>186</v>
      </c>
      <c r="Z252" s="212"/>
      <c r="AA252" s="212"/>
      <c r="AB252" s="212"/>
      <c r="AC252" s="212"/>
      <c r="AD252" s="212"/>
      <c r="AE252" s="212"/>
      <c r="AF252" s="212"/>
      <c r="AG252" s="212" t="s">
        <v>718</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2" x14ac:dyDescent="0.2">
      <c r="A253" s="219"/>
      <c r="B253" s="220"/>
      <c r="C253" s="251" t="s">
        <v>749</v>
      </c>
      <c r="D253" s="239"/>
      <c r="E253" s="239"/>
      <c r="F253" s="239"/>
      <c r="G253" s="239"/>
      <c r="H253" s="222"/>
      <c r="I253" s="222"/>
      <c r="J253" s="222"/>
      <c r="K253" s="222"/>
      <c r="L253" s="222"/>
      <c r="M253" s="222"/>
      <c r="N253" s="221"/>
      <c r="O253" s="221"/>
      <c r="P253" s="221"/>
      <c r="Q253" s="221"/>
      <c r="R253" s="222"/>
      <c r="S253" s="222"/>
      <c r="T253" s="222"/>
      <c r="U253" s="222"/>
      <c r="V253" s="222"/>
      <c r="W253" s="222"/>
      <c r="X253" s="222"/>
      <c r="Y253" s="222"/>
      <c r="Z253" s="212"/>
      <c r="AA253" s="212"/>
      <c r="AB253" s="212"/>
      <c r="AC253" s="212"/>
      <c r="AD253" s="212"/>
      <c r="AE253" s="212"/>
      <c r="AF253" s="212"/>
      <c r="AG253" s="212" t="s">
        <v>189</v>
      </c>
      <c r="AH253" s="212"/>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x14ac:dyDescent="0.2">
      <c r="A254" s="224" t="s">
        <v>178</v>
      </c>
      <c r="B254" s="225" t="s">
        <v>122</v>
      </c>
      <c r="C254" s="249" t="s">
        <v>123</v>
      </c>
      <c r="D254" s="226"/>
      <c r="E254" s="227"/>
      <c r="F254" s="228"/>
      <c r="G254" s="228">
        <f>SUMIF(AG255:AG255,"&lt;&gt;NOR",G255:G255)</f>
        <v>152250</v>
      </c>
      <c r="H254" s="228"/>
      <c r="I254" s="228">
        <f>SUM(I255:I255)</f>
        <v>0</v>
      </c>
      <c r="J254" s="228"/>
      <c r="K254" s="228">
        <f>SUM(K255:K255)</f>
        <v>152250</v>
      </c>
      <c r="L254" s="228"/>
      <c r="M254" s="228">
        <f>SUM(M255:M255)</f>
        <v>170520.00000000003</v>
      </c>
      <c r="N254" s="227"/>
      <c r="O254" s="227">
        <f>SUM(O255:O255)</f>
        <v>0</v>
      </c>
      <c r="P254" s="227"/>
      <c r="Q254" s="227">
        <f>SUM(Q255:Q255)</f>
        <v>0</v>
      </c>
      <c r="R254" s="228"/>
      <c r="S254" s="228"/>
      <c r="T254" s="229"/>
      <c r="U254" s="223"/>
      <c r="V254" s="223">
        <f>SUM(V255:V255)</f>
        <v>0</v>
      </c>
      <c r="W254" s="223"/>
      <c r="X254" s="223"/>
      <c r="Y254" s="223"/>
      <c r="AG254" t="s">
        <v>179</v>
      </c>
    </row>
    <row r="255" spans="1:60" outlineLevel="1" x14ac:dyDescent="0.2">
      <c r="A255" s="240">
        <v>137</v>
      </c>
      <c r="B255" s="241" t="s">
        <v>780</v>
      </c>
      <c r="C255" s="252" t="s">
        <v>781</v>
      </c>
      <c r="D255" s="242" t="s">
        <v>233</v>
      </c>
      <c r="E255" s="243">
        <v>1</v>
      </c>
      <c r="F255" s="244">
        <v>152250</v>
      </c>
      <c r="G255" s="245">
        <f>ROUND(E255*F255,2)</f>
        <v>152250</v>
      </c>
      <c r="H255" s="244">
        <v>0</v>
      </c>
      <c r="I255" s="245">
        <f>ROUND(E255*H255,2)</f>
        <v>0</v>
      </c>
      <c r="J255" s="244">
        <v>152250</v>
      </c>
      <c r="K255" s="245">
        <f>ROUND(E255*J255,2)</f>
        <v>152250</v>
      </c>
      <c r="L255" s="245">
        <v>12</v>
      </c>
      <c r="M255" s="245">
        <f>G255*(1+L255/100)</f>
        <v>170520.00000000003</v>
      </c>
      <c r="N255" s="243">
        <v>0</v>
      </c>
      <c r="O255" s="243">
        <f>ROUND(E255*N255,2)</f>
        <v>0</v>
      </c>
      <c r="P255" s="243">
        <v>0</v>
      </c>
      <c r="Q255" s="243">
        <f>ROUND(E255*P255,2)</f>
        <v>0</v>
      </c>
      <c r="R255" s="245"/>
      <c r="S255" s="245" t="s">
        <v>200</v>
      </c>
      <c r="T255" s="246" t="s">
        <v>201</v>
      </c>
      <c r="U255" s="222">
        <v>0</v>
      </c>
      <c r="V255" s="222">
        <f>ROUND(E255*U255,2)</f>
        <v>0</v>
      </c>
      <c r="W255" s="222"/>
      <c r="X255" s="222" t="s">
        <v>185</v>
      </c>
      <c r="Y255" s="222" t="s">
        <v>186</v>
      </c>
      <c r="Z255" s="212"/>
      <c r="AA255" s="212"/>
      <c r="AB255" s="212"/>
      <c r="AC255" s="212"/>
      <c r="AD255" s="212"/>
      <c r="AE255" s="212"/>
      <c r="AF255" s="212"/>
      <c r="AG255" s="212" t="s">
        <v>187</v>
      </c>
      <c r="AH255" s="212"/>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x14ac:dyDescent="0.2">
      <c r="A256" s="224" t="s">
        <v>178</v>
      </c>
      <c r="B256" s="225" t="s">
        <v>124</v>
      </c>
      <c r="C256" s="249" t="s">
        <v>125</v>
      </c>
      <c r="D256" s="226"/>
      <c r="E256" s="227"/>
      <c r="F256" s="228"/>
      <c r="G256" s="228">
        <f>SUMIF(AG257:AG257,"&lt;&gt;NOR",G257:G257)</f>
        <v>582750</v>
      </c>
      <c r="H256" s="228"/>
      <c r="I256" s="228">
        <f>SUM(I257:I257)</f>
        <v>0</v>
      </c>
      <c r="J256" s="228"/>
      <c r="K256" s="228">
        <f>SUM(K257:K257)</f>
        <v>582750</v>
      </c>
      <c r="L256" s="228"/>
      <c r="M256" s="228">
        <f>SUM(M257:M257)</f>
        <v>652680.00000000012</v>
      </c>
      <c r="N256" s="227"/>
      <c r="O256" s="227">
        <f>SUM(O257:O257)</f>
        <v>0</v>
      </c>
      <c r="P256" s="227"/>
      <c r="Q256" s="227">
        <f>SUM(Q257:Q257)</f>
        <v>0</v>
      </c>
      <c r="R256" s="228"/>
      <c r="S256" s="228"/>
      <c r="T256" s="229"/>
      <c r="U256" s="223"/>
      <c r="V256" s="223">
        <f>SUM(V257:V257)</f>
        <v>0</v>
      </c>
      <c r="W256" s="223"/>
      <c r="X256" s="223"/>
      <c r="Y256" s="223"/>
      <c r="AG256" t="s">
        <v>179</v>
      </c>
    </row>
    <row r="257" spans="1:60" outlineLevel="1" x14ac:dyDescent="0.2">
      <c r="A257" s="240">
        <v>138</v>
      </c>
      <c r="B257" s="241" t="s">
        <v>782</v>
      </c>
      <c r="C257" s="252" t="s">
        <v>783</v>
      </c>
      <c r="D257" s="242" t="s">
        <v>784</v>
      </c>
      <c r="E257" s="243">
        <v>1</v>
      </c>
      <c r="F257" s="244">
        <v>582750</v>
      </c>
      <c r="G257" s="245">
        <f>ROUND(E257*F257,2)</f>
        <v>582750</v>
      </c>
      <c r="H257" s="244">
        <v>0</v>
      </c>
      <c r="I257" s="245">
        <f>ROUND(E257*H257,2)</f>
        <v>0</v>
      </c>
      <c r="J257" s="244">
        <v>582750</v>
      </c>
      <c r="K257" s="245">
        <f>ROUND(E257*J257,2)</f>
        <v>582750</v>
      </c>
      <c r="L257" s="245">
        <v>12</v>
      </c>
      <c r="M257" s="245">
        <f>G257*(1+L257/100)</f>
        <v>652680.00000000012</v>
      </c>
      <c r="N257" s="243">
        <v>0</v>
      </c>
      <c r="O257" s="243">
        <f>ROUND(E257*N257,2)</f>
        <v>0</v>
      </c>
      <c r="P257" s="243">
        <v>0</v>
      </c>
      <c r="Q257" s="243">
        <f>ROUND(E257*P257,2)</f>
        <v>0</v>
      </c>
      <c r="R257" s="245"/>
      <c r="S257" s="245" t="s">
        <v>200</v>
      </c>
      <c r="T257" s="246" t="s">
        <v>201</v>
      </c>
      <c r="U257" s="222">
        <v>0</v>
      </c>
      <c r="V257" s="222">
        <f>ROUND(E257*U257,2)</f>
        <v>0</v>
      </c>
      <c r="W257" s="222"/>
      <c r="X257" s="222" t="s">
        <v>185</v>
      </c>
      <c r="Y257" s="222" t="s">
        <v>186</v>
      </c>
      <c r="Z257" s="212"/>
      <c r="AA257" s="212"/>
      <c r="AB257" s="212"/>
      <c r="AC257" s="212"/>
      <c r="AD257" s="212"/>
      <c r="AE257" s="212"/>
      <c r="AF257" s="212"/>
      <c r="AG257" s="212" t="s">
        <v>187</v>
      </c>
      <c r="AH257" s="212"/>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x14ac:dyDescent="0.2">
      <c r="A258" s="224" t="s">
        <v>178</v>
      </c>
      <c r="B258" s="225" t="s">
        <v>128</v>
      </c>
      <c r="C258" s="249" t="s">
        <v>129</v>
      </c>
      <c r="D258" s="226"/>
      <c r="E258" s="227"/>
      <c r="F258" s="228"/>
      <c r="G258" s="228">
        <f>SUMIF(AG259:AG261,"&lt;&gt;NOR",G259:G261)</f>
        <v>5070550</v>
      </c>
      <c r="H258" s="228"/>
      <c r="I258" s="228">
        <f>SUM(I259:I261)</f>
        <v>0</v>
      </c>
      <c r="J258" s="228"/>
      <c r="K258" s="228">
        <f>SUM(K259:K261)</f>
        <v>5070550</v>
      </c>
      <c r="L258" s="228"/>
      <c r="M258" s="228">
        <f>SUM(M259:M261)</f>
        <v>5679016</v>
      </c>
      <c r="N258" s="227"/>
      <c r="O258" s="227">
        <f>SUM(O259:O261)</f>
        <v>0</v>
      </c>
      <c r="P258" s="227"/>
      <c r="Q258" s="227">
        <f>SUM(Q259:Q261)</f>
        <v>0</v>
      </c>
      <c r="R258" s="228"/>
      <c r="S258" s="228"/>
      <c r="T258" s="229"/>
      <c r="U258" s="223"/>
      <c r="V258" s="223">
        <f>SUM(V259:V261)</f>
        <v>0</v>
      </c>
      <c r="W258" s="223"/>
      <c r="X258" s="223"/>
      <c r="Y258" s="223"/>
      <c r="AG258" t="s">
        <v>179</v>
      </c>
    </row>
    <row r="259" spans="1:60" ht="22.5" outlineLevel="1" x14ac:dyDescent="0.2">
      <c r="A259" s="240">
        <v>139</v>
      </c>
      <c r="B259" s="241" t="s">
        <v>785</v>
      </c>
      <c r="C259" s="252" t="s">
        <v>786</v>
      </c>
      <c r="D259" s="242" t="s">
        <v>233</v>
      </c>
      <c r="E259" s="243">
        <v>1</v>
      </c>
      <c r="F259" s="244">
        <v>1312500</v>
      </c>
      <c r="G259" s="245">
        <f>ROUND(E259*F259,2)</f>
        <v>1312500</v>
      </c>
      <c r="H259" s="244">
        <v>0</v>
      </c>
      <c r="I259" s="245">
        <f>ROUND(E259*H259,2)</f>
        <v>0</v>
      </c>
      <c r="J259" s="244">
        <v>1312500</v>
      </c>
      <c r="K259" s="245">
        <f>ROUND(E259*J259,2)</f>
        <v>1312500</v>
      </c>
      <c r="L259" s="245">
        <v>12</v>
      </c>
      <c r="M259" s="245">
        <f>G259*(1+L259/100)</f>
        <v>1470000.0000000002</v>
      </c>
      <c r="N259" s="243">
        <v>0</v>
      </c>
      <c r="O259" s="243">
        <f>ROUND(E259*N259,2)</f>
        <v>0</v>
      </c>
      <c r="P259" s="243">
        <v>0</v>
      </c>
      <c r="Q259" s="243">
        <f>ROUND(E259*P259,2)</f>
        <v>0</v>
      </c>
      <c r="R259" s="245"/>
      <c r="S259" s="245" t="s">
        <v>200</v>
      </c>
      <c r="T259" s="246" t="s">
        <v>201</v>
      </c>
      <c r="U259" s="222">
        <v>0</v>
      </c>
      <c r="V259" s="222">
        <f>ROUND(E259*U259,2)</f>
        <v>0</v>
      </c>
      <c r="W259" s="222"/>
      <c r="X259" s="222" t="s">
        <v>185</v>
      </c>
      <c r="Y259" s="222" t="s">
        <v>186</v>
      </c>
      <c r="Z259" s="212"/>
      <c r="AA259" s="212"/>
      <c r="AB259" s="212"/>
      <c r="AC259" s="212"/>
      <c r="AD259" s="212"/>
      <c r="AE259" s="212"/>
      <c r="AF259" s="212"/>
      <c r="AG259" s="212" t="s">
        <v>187</v>
      </c>
      <c r="AH259" s="212"/>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ht="22.5" outlineLevel="1" x14ac:dyDescent="0.2">
      <c r="A260" s="240">
        <v>140</v>
      </c>
      <c r="B260" s="241" t="s">
        <v>787</v>
      </c>
      <c r="C260" s="252" t="s">
        <v>788</v>
      </c>
      <c r="D260" s="242" t="s">
        <v>217</v>
      </c>
      <c r="E260" s="243">
        <v>725</v>
      </c>
      <c r="F260" s="244">
        <v>2258</v>
      </c>
      <c r="G260" s="245">
        <f>ROUND(E260*F260,2)</f>
        <v>1637050</v>
      </c>
      <c r="H260" s="244">
        <v>0</v>
      </c>
      <c r="I260" s="245">
        <f>ROUND(E260*H260,2)</f>
        <v>0</v>
      </c>
      <c r="J260" s="244">
        <v>2258</v>
      </c>
      <c r="K260" s="245">
        <f>ROUND(E260*J260,2)</f>
        <v>1637050</v>
      </c>
      <c r="L260" s="245">
        <v>12</v>
      </c>
      <c r="M260" s="245">
        <f>G260*(1+L260/100)</f>
        <v>1833496.0000000002</v>
      </c>
      <c r="N260" s="243">
        <v>0</v>
      </c>
      <c r="O260" s="243">
        <f>ROUND(E260*N260,2)</f>
        <v>0</v>
      </c>
      <c r="P260" s="243">
        <v>0</v>
      </c>
      <c r="Q260" s="243">
        <f>ROUND(E260*P260,2)</f>
        <v>0</v>
      </c>
      <c r="R260" s="245"/>
      <c r="S260" s="245" t="s">
        <v>200</v>
      </c>
      <c r="T260" s="246" t="s">
        <v>201</v>
      </c>
      <c r="U260" s="222">
        <v>0</v>
      </c>
      <c r="V260" s="222">
        <f>ROUND(E260*U260,2)</f>
        <v>0</v>
      </c>
      <c r="W260" s="222"/>
      <c r="X260" s="222" t="s">
        <v>185</v>
      </c>
      <c r="Y260" s="222" t="s">
        <v>186</v>
      </c>
      <c r="Z260" s="212"/>
      <c r="AA260" s="212"/>
      <c r="AB260" s="212"/>
      <c r="AC260" s="212"/>
      <c r="AD260" s="212"/>
      <c r="AE260" s="212"/>
      <c r="AF260" s="212"/>
      <c r="AG260" s="212" t="s">
        <v>187</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40">
        <v>141</v>
      </c>
      <c r="B261" s="241" t="s">
        <v>789</v>
      </c>
      <c r="C261" s="252" t="s">
        <v>790</v>
      </c>
      <c r="D261" s="242" t="s">
        <v>784</v>
      </c>
      <c r="E261" s="243">
        <v>1</v>
      </c>
      <c r="F261" s="244">
        <v>2121000</v>
      </c>
      <c r="G261" s="245">
        <f>ROUND(E261*F261,2)</f>
        <v>2121000</v>
      </c>
      <c r="H261" s="244">
        <v>0</v>
      </c>
      <c r="I261" s="245">
        <f>ROUND(E261*H261,2)</f>
        <v>0</v>
      </c>
      <c r="J261" s="244">
        <v>2121000</v>
      </c>
      <c r="K261" s="245">
        <f>ROUND(E261*J261,2)</f>
        <v>2121000</v>
      </c>
      <c r="L261" s="245">
        <v>12</v>
      </c>
      <c r="M261" s="245">
        <f>G261*(1+L261/100)</f>
        <v>2375520</v>
      </c>
      <c r="N261" s="243">
        <v>0</v>
      </c>
      <c r="O261" s="243">
        <f>ROUND(E261*N261,2)</f>
        <v>0</v>
      </c>
      <c r="P261" s="243">
        <v>0</v>
      </c>
      <c r="Q261" s="243">
        <f>ROUND(E261*P261,2)</f>
        <v>0</v>
      </c>
      <c r="R261" s="245"/>
      <c r="S261" s="245" t="s">
        <v>200</v>
      </c>
      <c r="T261" s="246" t="s">
        <v>201</v>
      </c>
      <c r="U261" s="222">
        <v>0</v>
      </c>
      <c r="V261" s="222">
        <f>ROUND(E261*U261,2)</f>
        <v>0</v>
      </c>
      <c r="W261" s="222"/>
      <c r="X261" s="222" t="s">
        <v>185</v>
      </c>
      <c r="Y261" s="222" t="s">
        <v>186</v>
      </c>
      <c r="Z261" s="212"/>
      <c r="AA261" s="212"/>
      <c r="AB261" s="212"/>
      <c r="AC261" s="212"/>
      <c r="AD261" s="212"/>
      <c r="AE261" s="212"/>
      <c r="AF261" s="212"/>
      <c r="AG261" s="212" t="s">
        <v>187</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x14ac:dyDescent="0.2">
      <c r="A262" s="224" t="s">
        <v>178</v>
      </c>
      <c r="B262" s="225" t="s">
        <v>130</v>
      </c>
      <c r="C262" s="249" t="s">
        <v>131</v>
      </c>
      <c r="D262" s="226"/>
      <c r="E262" s="227"/>
      <c r="F262" s="228"/>
      <c r="G262" s="228">
        <f>SUMIF(AG263:AG270,"&lt;&gt;NOR",G263:G270)</f>
        <v>2061667.9100000001</v>
      </c>
      <c r="H262" s="228"/>
      <c r="I262" s="228">
        <f>SUM(I263:I270)</f>
        <v>1209817.8600000001</v>
      </c>
      <c r="J262" s="228"/>
      <c r="K262" s="228">
        <f>SUM(K263:K270)</f>
        <v>851850.05</v>
      </c>
      <c r="L262" s="228"/>
      <c r="M262" s="228">
        <f>SUM(M263:M270)</f>
        <v>2309068.0592</v>
      </c>
      <c r="N262" s="227"/>
      <c r="O262" s="227">
        <f>SUM(O263:O270)</f>
        <v>25.7</v>
      </c>
      <c r="P262" s="227"/>
      <c r="Q262" s="227">
        <f>SUM(Q263:Q270)</f>
        <v>0</v>
      </c>
      <c r="R262" s="228"/>
      <c r="S262" s="228"/>
      <c r="T262" s="229"/>
      <c r="U262" s="223"/>
      <c r="V262" s="223">
        <f>SUM(V263:V270)</f>
        <v>1205.8</v>
      </c>
      <c r="W262" s="223"/>
      <c r="X262" s="223"/>
      <c r="Y262" s="223"/>
      <c r="AG262" t="s">
        <v>179</v>
      </c>
    </row>
    <row r="263" spans="1:60" ht="22.5" outlineLevel="1" x14ac:dyDescent="0.2">
      <c r="A263" s="240">
        <v>142</v>
      </c>
      <c r="B263" s="241" t="s">
        <v>791</v>
      </c>
      <c r="C263" s="252" t="s">
        <v>792</v>
      </c>
      <c r="D263" s="242" t="s">
        <v>217</v>
      </c>
      <c r="E263" s="243">
        <v>86.3</v>
      </c>
      <c r="F263" s="244">
        <v>3310</v>
      </c>
      <c r="G263" s="245">
        <f>ROUND(E263*F263,2)</f>
        <v>285653</v>
      </c>
      <c r="H263" s="244">
        <v>2650.08</v>
      </c>
      <c r="I263" s="245">
        <f>ROUND(E263*H263,2)</f>
        <v>228701.9</v>
      </c>
      <c r="J263" s="244">
        <v>659.92</v>
      </c>
      <c r="K263" s="245">
        <f>ROUND(E263*J263,2)</f>
        <v>56951.1</v>
      </c>
      <c r="L263" s="245">
        <v>12</v>
      </c>
      <c r="M263" s="245">
        <f>G263*(1+L263/100)</f>
        <v>319931.36000000004</v>
      </c>
      <c r="N263" s="243">
        <v>4.1999999999999997E-3</v>
      </c>
      <c r="O263" s="243">
        <f>ROUND(E263*N263,2)</f>
        <v>0.36</v>
      </c>
      <c r="P263" s="243">
        <v>0</v>
      </c>
      <c r="Q263" s="243">
        <f>ROUND(E263*P263,2)</f>
        <v>0</v>
      </c>
      <c r="R263" s="245" t="s">
        <v>793</v>
      </c>
      <c r="S263" s="245" t="s">
        <v>184</v>
      </c>
      <c r="T263" s="246" t="s">
        <v>184</v>
      </c>
      <c r="U263" s="222">
        <v>1.04</v>
      </c>
      <c r="V263" s="222">
        <f>ROUND(E263*U263,2)</f>
        <v>89.75</v>
      </c>
      <c r="W263" s="222"/>
      <c r="X263" s="222" t="s">
        <v>185</v>
      </c>
      <c r="Y263" s="222" t="s">
        <v>186</v>
      </c>
      <c r="Z263" s="212"/>
      <c r="AA263" s="212"/>
      <c r="AB263" s="212"/>
      <c r="AC263" s="212"/>
      <c r="AD263" s="212"/>
      <c r="AE263" s="212"/>
      <c r="AF263" s="212"/>
      <c r="AG263" s="212" t="s">
        <v>187</v>
      </c>
      <c r="AH263" s="212"/>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ht="22.5" outlineLevel="1" x14ac:dyDescent="0.2">
      <c r="A264" s="240">
        <v>143</v>
      </c>
      <c r="B264" s="241" t="s">
        <v>794</v>
      </c>
      <c r="C264" s="252" t="s">
        <v>795</v>
      </c>
      <c r="D264" s="242" t="s">
        <v>217</v>
      </c>
      <c r="E264" s="243">
        <v>926.8</v>
      </c>
      <c r="F264" s="244">
        <v>676</v>
      </c>
      <c r="G264" s="245">
        <f>ROUND(E264*F264,2)</f>
        <v>626516.80000000005</v>
      </c>
      <c r="H264" s="244">
        <v>124.45</v>
      </c>
      <c r="I264" s="245">
        <f>ROUND(E264*H264,2)</f>
        <v>115340.26</v>
      </c>
      <c r="J264" s="244">
        <v>551.54999999999995</v>
      </c>
      <c r="K264" s="245">
        <f>ROUND(E264*J264,2)</f>
        <v>511176.54</v>
      </c>
      <c r="L264" s="245">
        <v>12</v>
      </c>
      <c r="M264" s="245">
        <f>G264*(1+L264/100)</f>
        <v>701698.81600000011</v>
      </c>
      <c r="N264" s="243">
        <v>2.5200000000000001E-3</v>
      </c>
      <c r="O264" s="243">
        <f>ROUND(E264*N264,2)</f>
        <v>2.34</v>
      </c>
      <c r="P264" s="243">
        <v>0</v>
      </c>
      <c r="Q264" s="243">
        <f>ROUND(E264*P264,2)</f>
        <v>0</v>
      </c>
      <c r="R264" s="245" t="s">
        <v>793</v>
      </c>
      <c r="S264" s="245" t="s">
        <v>410</v>
      </c>
      <c r="T264" s="246" t="s">
        <v>410</v>
      </c>
      <c r="U264" s="222">
        <v>0.98</v>
      </c>
      <c r="V264" s="222">
        <f>ROUND(E264*U264,2)</f>
        <v>908.26</v>
      </c>
      <c r="W264" s="222"/>
      <c r="X264" s="222" t="s">
        <v>185</v>
      </c>
      <c r="Y264" s="222" t="s">
        <v>186</v>
      </c>
      <c r="Z264" s="212"/>
      <c r="AA264" s="212"/>
      <c r="AB264" s="212"/>
      <c r="AC264" s="212"/>
      <c r="AD264" s="212"/>
      <c r="AE264" s="212"/>
      <c r="AF264" s="212"/>
      <c r="AG264" s="212" t="s">
        <v>187</v>
      </c>
      <c r="AH264" s="212"/>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ht="22.5" outlineLevel="1" x14ac:dyDescent="0.2">
      <c r="A265" s="240">
        <v>144</v>
      </c>
      <c r="B265" s="241" t="s">
        <v>796</v>
      </c>
      <c r="C265" s="252" t="s">
        <v>797</v>
      </c>
      <c r="D265" s="242" t="s">
        <v>217</v>
      </c>
      <c r="E265" s="243">
        <v>1165.0650000000001</v>
      </c>
      <c r="F265" s="244">
        <v>710</v>
      </c>
      <c r="G265" s="245">
        <f>ROUND(E265*F265,2)</f>
        <v>827196.15</v>
      </c>
      <c r="H265" s="244">
        <v>710</v>
      </c>
      <c r="I265" s="245">
        <f>ROUND(E265*H265,2)</f>
        <v>827196.15</v>
      </c>
      <c r="J265" s="244">
        <v>0</v>
      </c>
      <c r="K265" s="245">
        <f>ROUND(E265*J265,2)</f>
        <v>0</v>
      </c>
      <c r="L265" s="245">
        <v>12</v>
      </c>
      <c r="M265" s="245">
        <f>G265*(1+L265/100)</f>
        <v>926459.68800000008</v>
      </c>
      <c r="N265" s="243">
        <v>1.9199999999999998E-2</v>
      </c>
      <c r="O265" s="243">
        <f>ROUND(E265*N265,2)</f>
        <v>22.37</v>
      </c>
      <c r="P265" s="243">
        <v>0</v>
      </c>
      <c r="Q265" s="243">
        <f>ROUND(E265*P265,2)</f>
        <v>0</v>
      </c>
      <c r="R265" s="245" t="s">
        <v>440</v>
      </c>
      <c r="S265" s="245" t="s">
        <v>184</v>
      </c>
      <c r="T265" s="246" t="s">
        <v>184</v>
      </c>
      <c r="U265" s="222">
        <v>0</v>
      </c>
      <c r="V265" s="222">
        <f>ROUND(E265*U265,2)</f>
        <v>0</v>
      </c>
      <c r="W265" s="222"/>
      <c r="X265" s="222" t="s">
        <v>441</v>
      </c>
      <c r="Y265" s="222" t="s">
        <v>186</v>
      </c>
      <c r="Z265" s="212"/>
      <c r="AA265" s="212"/>
      <c r="AB265" s="212"/>
      <c r="AC265" s="212"/>
      <c r="AD265" s="212"/>
      <c r="AE265" s="212"/>
      <c r="AF265" s="212"/>
      <c r="AG265" s="212" t="s">
        <v>442</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40">
        <v>145</v>
      </c>
      <c r="B266" s="241" t="s">
        <v>798</v>
      </c>
      <c r="C266" s="252" t="s">
        <v>799</v>
      </c>
      <c r="D266" s="242" t="s">
        <v>217</v>
      </c>
      <c r="E266" s="243">
        <v>86.3</v>
      </c>
      <c r="F266" s="244">
        <v>159</v>
      </c>
      <c r="G266" s="245">
        <f>ROUND(E266*F266,2)</f>
        <v>13721.7</v>
      </c>
      <c r="H266" s="244">
        <v>0</v>
      </c>
      <c r="I266" s="245">
        <f>ROUND(E266*H266,2)</f>
        <v>0</v>
      </c>
      <c r="J266" s="244">
        <v>159</v>
      </c>
      <c r="K266" s="245">
        <f>ROUND(E266*J266,2)</f>
        <v>13721.7</v>
      </c>
      <c r="L266" s="245">
        <v>12</v>
      </c>
      <c r="M266" s="245">
        <f>G266*(1+L266/100)</f>
        <v>15368.304000000002</v>
      </c>
      <c r="N266" s="243">
        <v>0</v>
      </c>
      <c r="O266" s="243">
        <f>ROUND(E266*N266,2)</f>
        <v>0</v>
      </c>
      <c r="P266" s="243">
        <v>0</v>
      </c>
      <c r="Q266" s="243">
        <f>ROUND(E266*P266,2)</f>
        <v>0</v>
      </c>
      <c r="R266" s="245" t="s">
        <v>793</v>
      </c>
      <c r="S266" s="245" t="s">
        <v>184</v>
      </c>
      <c r="T266" s="246" t="s">
        <v>184</v>
      </c>
      <c r="U266" s="222">
        <v>0.25</v>
      </c>
      <c r="V266" s="222">
        <f>ROUND(E266*U266,2)</f>
        <v>21.58</v>
      </c>
      <c r="W266" s="222"/>
      <c r="X266" s="222" t="s">
        <v>185</v>
      </c>
      <c r="Y266" s="222" t="s">
        <v>186</v>
      </c>
      <c r="Z266" s="212"/>
      <c r="AA266" s="212"/>
      <c r="AB266" s="212"/>
      <c r="AC266" s="212"/>
      <c r="AD266" s="212"/>
      <c r="AE266" s="212"/>
      <c r="AF266" s="212"/>
      <c r="AG266" s="212" t="s">
        <v>187</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ht="33.75" outlineLevel="1" x14ac:dyDescent="0.2">
      <c r="A267" s="240">
        <v>146</v>
      </c>
      <c r="B267" s="241" t="s">
        <v>800</v>
      </c>
      <c r="C267" s="252" t="s">
        <v>801</v>
      </c>
      <c r="D267" s="242" t="s">
        <v>381</v>
      </c>
      <c r="E267" s="243">
        <v>303.77600000000001</v>
      </c>
      <c r="F267" s="244">
        <v>127</v>
      </c>
      <c r="G267" s="245">
        <f>ROUND(E267*F267,2)</f>
        <v>38579.550000000003</v>
      </c>
      <c r="H267" s="244">
        <v>127</v>
      </c>
      <c r="I267" s="245">
        <f>ROUND(E267*H267,2)</f>
        <v>38579.550000000003</v>
      </c>
      <c r="J267" s="244">
        <v>0</v>
      </c>
      <c r="K267" s="245">
        <f>ROUND(E267*J267,2)</f>
        <v>0</v>
      </c>
      <c r="L267" s="245">
        <v>12</v>
      </c>
      <c r="M267" s="245">
        <f>G267*(1+L267/100)</f>
        <v>43209.096000000005</v>
      </c>
      <c r="N267" s="243">
        <v>1E-3</v>
      </c>
      <c r="O267" s="243">
        <f>ROUND(E267*N267,2)</f>
        <v>0.3</v>
      </c>
      <c r="P267" s="243">
        <v>0</v>
      </c>
      <c r="Q267" s="243">
        <f>ROUND(E267*P267,2)</f>
        <v>0</v>
      </c>
      <c r="R267" s="245" t="s">
        <v>440</v>
      </c>
      <c r="S267" s="245" t="s">
        <v>184</v>
      </c>
      <c r="T267" s="246" t="s">
        <v>184</v>
      </c>
      <c r="U267" s="222">
        <v>0</v>
      </c>
      <c r="V267" s="222">
        <f>ROUND(E267*U267,2)</f>
        <v>0</v>
      </c>
      <c r="W267" s="222"/>
      <c r="X267" s="222" t="s">
        <v>441</v>
      </c>
      <c r="Y267" s="222" t="s">
        <v>186</v>
      </c>
      <c r="Z267" s="212"/>
      <c r="AA267" s="212"/>
      <c r="AB267" s="212"/>
      <c r="AC267" s="212"/>
      <c r="AD267" s="212"/>
      <c r="AE267" s="212"/>
      <c r="AF267" s="212"/>
      <c r="AG267" s="212" t="s">
        <v>442</v>
      </c>
      <c r="AH267" s="212"/>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40">
        <v>147</v>
      </c>
      <c r="B268" s="241" t="s">
        <v>802</v>
      </c>
      <c r="C268" s="252" t="s">
        <v>803</v>
      </c>
      <c r="D268" s="242" t="s">
        <v>217</v>
      </c>
      <c r="E268" s="243">
        <v>114.8</v>
      </c>
      <c r="F268" s="244">
        <v>2163</v>
      </c>
      <c r="G268" s="245">
        <f>ROUND(E268*F268,2)</f>
        <v>248312.4</v>
      </c>
      <c r="H268" s="244">
        <v>0</v>
      </c>
      <c r="I268" s="245">
        <f>ROUND(E268*H268,2)</f>
        <v>0</v>
      </c>
      <c r="J268" s="244">
        <v>2163</v>
      </c>
      <c r="K268" s="245">
        <f>ROUND(E268*J268,2)</f>
        <v>248312.4</v>
      </c>
      <c r="L268" s="245">
        <v>12</v>
      </c>
      <c r="M268" s="245">
        <f>G268*(1+L268/100)</f>
        <v>278109.88800000004</v>
      </c>
      <c r="N268" s="243">
        <v>2.8400000000000001E-3</v>
      </c>
      <c r="O268" s="243">
        <f>ROUND(E268*N268,2)</f>
        <v>0.33</v>
      </c>
      <c r="P268" s="243">
        <v>0</v>
      </c>
      <c r="Q268" s="243">
        <f>ROUND(E268*P268,2)</f>
        <v>0</v>
      </c>
      <c r="R268" s="245"/>
      <c r="S268" s="245" t="s">
        <v>200</v>
      </c>
      <c r="T268" s="246" t="s">
        <v>201</v>
      </c>
      <c r="U268" s="222">
        <v>1.33</v>
      </c>
      <c r="V268" s="222">
        <f>ROUND(E268*U268,2)</f>
        <v>152.68</v>
      </c>
      <c r="W268" s="222"/>
      <c r="X268" s="222" t="s">
        <v>185</v>
      </c>
      <c r="Y268" s="222" t="s">
        <v>186</v>
      </c>
      <c r="Z268" s="212"/>
      <c r="AA268" s="212"/>
      <c r="AB268" s="212"/>
      <c r="AC268" s="212"/>
      <c r="AD268" s="212"/>
      <c r="AE268" s="212"/>
      <c r="AF268" s="212"/>
      <c r="AG268" s="212" t="s">
        <v>187</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31">
        <v>148</v>
      </c>
      <c r="B269" s="232" t="s">
        <v>804</v>
      </c>
      <c r="C269" s="250" t="s">
        <v>805</v>
      </c>
      <c r="D269" s="233" t="s">
        <v>211</v>
      </c>
      <c r="E269" s="234">
        <v>25.697050000000001</v>
      </c>
      <c r="F269" s="235">
        <v>844</v>
      </c>
      <c r="G269" s="236">
        <f>ROUND(E269*F269,2)</f>
        <v>21688.31</v>
      </c>
      <c r="H269" s="235">
        <v>0</v>
      </c>
      <c r="I269" s="236">
        <f>ROUND(E269*H269,2)</f>
        <v>0</v>
      </c>
      <c r="J269" s="235">
        <v>844</v>
      </c>
      <c r="K269" s="236">
        <f>ROUND(E269*J269,2)</f>
        <v>21688.31</v>
      </c>
      <c r="L269" s="236">
        <v>12</v>
      </c>
      <c r="M269" s="236">
        <f>G269*(1+L269/100)</f>
        <v>24290.907200000005</v>
      </c>
      <c r="N269" s="234">
        <v>0</v>
      </c>
      <c r="O269" s="234">
        <f>ROUND(E269*N269,2)</f>
        <v>0</v>
      </c>
      <c r="P269" s="234">
        <v>0</v>
      </c>
      <c r="Q269" s="234">
        <f>ROUND(E269*P269,2)</f>
        <v>0</v>
      </c>
      <c r="R269" s="236" t="s">
        <v>793</v>
      </c>
      <c r="S269" s="236" t="s">
        <v>184</v>
      </c>
      <c r="T269" s="237" t="s">
        <v>184</v>
      </c>
      <c r="U269" s="222">
        <v>1.3049999999999999</v>
      </c>
      <c r="V269" s="222">
        <f>ROUND(E269*U269,2)</f>
        <v>33.53</v>
      </c>
      <c r="W269" s="222"/>
      <c r="X269" s="222" t="s">
        <v>717</v>
      </c>
      <c r="Y269" s="222" t="s">
        <v>186</v>
      </c>
      <c r="Z269" s="212"/>
      <c r="AA269" s="212"/>
      <c r="AB269" s="212"/>
      <c r="AC269" s="212"/>
      <c r="AD269" s="212"/>
      <c r="AE269" s="212"/>
      <c r="AF269" s="212"/>
      <c r="AG269" s="212" t="s">
        <v>718</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2" x14ac:dyDescent="0.2">
      <c r="A270" s="219"/>
      <c r="B270" s="220"/>
      <c r="C270" s="251" t="s">
        <v>749</v>
      </c>
      <c r="D270" s="239"/>
      <c r="E270" s="239"/>
      <c r="F270" s="239"/>
      <c r="G270" s="239"/>
      <c r="H270" s="222"/>
      <c r="I270" s="222"/>
      <c r="J270" s="222"/>
      <c r="K270" s="222"/>
      <c r="L270" s="222"/>
      <c r="M270" s="222"/>
      <c r="N270" s="221"/>
      <c r="O270" s="221"/>
      <c r="P270" s="221"/>
      <c r="Q270" s="221"/>
      <c r="R270" s="222"/>
      <c r="S270" s="222"/>
      <c r="T270" s="222"/>
      <c r="U270" s="222"/>
      <c r="V270" s="222"/>
      <c r="W270" s="222"/>
      <c r="X270" s="222"/>
      <c r="Y270" s="222"/>
      <c r="Z270" s="212"/>
      <c r="AA270" s="212"/>
      <c r="AB270" s="212"/>
      <c r="AC270" s="212"/>
      <c r="AD270" s="212"/>
      <c r="AE270" s="212"/>
      <c r="AF270" s="212"/>
      <c r="AG270" s="212" t="s">
        <v>189</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x14ac:dyDescent="0.2">
      <c r="A271" s="224" t="s">
        <v>178</v>
      </c>
      <c r="B271" s="225" t="s">
        <v>132</v>
      </c>
      <c r="C271" s="249" t="s">
        <v>133</v>
      </c>
      <c r="D271" s="226"/>
      <c r="E271" s="227"/>
      <c r="F271" s="228"/>
      <c r="G271" s="228">
        <f>SUMIF(AG272:AG273,"&lt;&gt;NOR",G272:G273)</f>
        <v>2285364</v>
      </c>
      <c r="H271" s="228"/>
      <c r="I271" s="228">
        <f>SUM(I272:I273)</f>
        <v>1747371.56</v>
      </c>
      <c r="J271" s="228"/>
      <c r="K271" s="228">
        <f>SUM(K272:K273)</f>
        <v>537992.43999999994</v>
      </c>
      <c r="L271" s="228"/>
      <c r="M271" s="228">
        <f>SUM(M272:M273)</f>
        <v>2559607.6800000002</v>
      </c>
      <c r="N271" s="227"/>
      <c r="O271" s="227">
        <f>SUM(O272:O273)</f>
        <v>10.71</v>
      </c>
      <c r="P271" s="227"/>
      <c r="Q271" s="227">
        <f>SUM(Q272:Q273)</f>
        <v>0</v>
      </c>
      <c r="R271" s="228"/>
      <c r="S271" s="228"/>
      <c r="T271" s="229"/>
      <c r="U271" s="223"/>
      <c r="V271" s="223">
        <f>SUM(V272:V273)</f>
        <v>0</v>
      </c>
      <c r="W271" s="223"/>
      <c r="X271" s="223"/>
      <c r="Y271" s="223"/>
      <c r="AG271" t="s">
        <v>179</v>
      </c>
    </row>
    <row r="272" spans="1:60" ht="33.75" outlineLevel="1" x14ac:dyDescent="0.2">
      <c r="A272" s="231">
        <v>149</v>
      </c>
      <c r="B272" s="232" t="s">
        <v>806</v>
      </c>
      <c r="C272" s="250" t="s">
        <v>807</v>
      </c>
      <c r="D272" s="233" t="s">
        <v>217</v>
      </c>
      <c r="E272" s="234">
        <v>1109.4000000000001</v>
      </c>
      <c r="F272" s="235">
        <v>2060</v>
      </c>
      <c r="G272" s="236">
        <f>ROUND(E272*F272,2)</f>
        <v>2285364</v>
      </c>
      <c r="H272" s="235">
        <v>1575.06</v>
      </c>
      <c r="I272" s="236">
        <f>ROUND(E272*H272,2)</f>
        <v>1747371.56</v>
      </c>
      <c r="J272" s="235">
        <v>484.94</v>
      </c>
      <c r="K272" s="236">
        <f>ROUND(E272*J272,2)</f>
        <v>537992.43999999994</v>
      </c>
      <c r="L272" s="236">
        <v>12</v>
      </c>
      <c r="M272" s="236">
        <f>G272*(1+L272/100)</f>
        <v>2559607.6800000002</v>
      </c>
      <c r="N272" s="234">
        <v>9.6500000000000006E-3</v>
      </c>
      <c r="O272" s="234">
        <f>ROUND(E272*N272,2)</f>
        <v>10.71</v>
      </c>
      <c r="P272" s="234">
        <v>0</v>
      </c>
      <c r="Q272" s="234">
        <f>ROUND(E272*P272,2)</f>
        <v>0</v>
      </c>
      <c r="R272" s="236" t="s">
        <v>732</v>
      </c>
      <c r="S272" s="236" t="s">
        <v>184</v>
      </c>
      <c r="T272" s="237" t="s">
        <v>184</v>
      </c>
      <c r="U272" s="222">
        <v>0</v>
      </c>
      <c r="V272" s="222">
        <f>ROUND(E272*U272,2)</f>
        <v>0</v>
      </c>
      <c r="W272" s="222"/>
      <c r="X272" s="222" t="s">
        <v>445</v>
      </c>
      <c r="Y272" s="222" t="s">
        <v>186</v>
      </c>
      <c r="Z272" s="212"/>
      <c r="AA272" s="212"/>
      <c r="AB272" s="212"/>
      <c r="AC272" s="212"/>
      <c r="AD272" s="212"/>
      <c r="AE272" s="212"/>
      <c r="AF272" s="212"/>
      <c r="AG272" s="212" t="s">
        <v>446</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2" x14ac:dyDescent="0.2">
      <c r="A273" s="219"/>
      <c r="B273" s="220"/>
      <c r="C273" s="251" t="s">
        <v>808</v>
      </c>
      <c r="D273" s="239"/>
      <c r="E273" s="239"/>
      <c r="F273" s="239"/>
      <c r="G273" s="239"/>
      <c r="H273" s="222"/>
      <c r="I273" s="222"/>
      <c r="J273" s="222"/>
      <c r="K273" s="222"/>
      <c r="L273" s="222"/>
      <c r="M273" s="222"/>
      <c r="N273" s="221"/>
      <c r="O273" s="221"/>
      <c r="P273" s="221"/>
      <c r="Q273" s="221"/>
      <c r="R273" s="222"/>
      <c r="S273" s="222"/>
      <c r="T273" s="222"/>
      <c r="U273" s="222"/>
      <c r="V273" s="222"/>
      <c r="W273" s="222"/>
      <c r="X273" s="222"/>
      <c r="Y273" s="222"/>
      <c r="Z273" s="212"/>
      <c r="AA273" s="212"/>
      <c r="AB273" s="212"/>
      <c r="AC273" s="212"/>
      <c r="AD273" s="212"/>
      <c r="AE273" s="212"/>
      <c r="AF273" s="212"/>
      <c r="AG273" s="212" t="s">
        <v>189</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x14ac:dyDescent="0.2">
      <c r="A274" s="224" t="s">
        <v>178</v>
      </c>
      <c r="B274" s="225" t="s">
        <v>136</v>
      </c>
      <c r="C274" s="249" t="s">
        <v>137</v>
      </c>
      <c r="D274" s="226"/>
      <c r="E274" s="227"/>
      <c r="F274" s="228"/>
      <c r="G274" s="228">
        <f>SUMIF(AG275:AG275,"&lt;&gt;NOR",G275:G275)</f>
        <v>658350</v>
      </c>
      <c r="H274" s="228"/>
      <c r="I274" s="228">
        <f>SUM(I275:I275)</f>
        <v>505543.5</v>
      </c>
      <c r="J274" s="228"/>
      <c r="K274" s="228">
        <f>SUM(K275:K275)</f>
        <v>152806.5</v>
      </c>
      <c r="L274" s="228"/>
      <c r="M274" s="228">
        <f>SUM(M275:M275)</f>
        <v>737352.00000000012</v>
      </c>
      <c r="N274" s="227"/>
      <c r="O274" s="227">
        <f>SUM(O275:O275)</f>
        <v>1.52</v>
      </c>
      <c r="P274" s="227"/>
      <c r="Q274" s="227">
        <f>SUM(Q275:Q275)</f>
        <v>0</v>
      </c>
      <c r="R274" s="228"/>
      <c r="S274" s="228"/>
      <c r="T274" s="229"/>
      <c r="U274" s="223"/>
      <c r="V274" s="223">
        <f>SUM(V275:V275)</f>
        <v>132</v>
      </c>
      <c r="W274" s="223"/>
      <c r="X274" s="223"/>
      <c r="Y274" s="223"/>
      <c r="AG274" t="s">
        <v>179</v>
      </c>
    </row>
    <row r="275" spans="1:60" ht="22.5" outlineLevel="1" x14ac:dyDescent="0.2">
      <c r="A275" s="240">
        <v>150</v>
      </c>
      <c r="B275" s="241" t="s">
        <v>809</v>
      </c>
      <c r="C275" s="252" t="s">
        <v>810</v>
      </c>
      <c r="D275" s="242" t="s">
        <v>217</v>
      </c>
      <c r="E275" s="243">
        <v>330</v>
      </c>
      <c r="F275" s="244">
        <v>1995</v>
      </c>
      <c r="G275" s="245">
        <f>ROUND(E275*F275,2)</f>
        <v>658350</v>
      </c>
      <c r="H275" s="244">
        <v>1531.95</v>
      </c>
      <c r="I275" s="245">
        <f>ROUND(E275*H275,2)</f>
        <v>505543.5</v>
      </c>
      <c r="J275" s="244">
        <v>463.05</v>
      </c>
      <c r="K275" s="245">
        <f>ROUND(E275*J275,2)</f>
        <v>152806.5</v>
      </c>
      <c r="L275" s="245">
        <v>12</v>
      </c>
      <c r="M275" s="245">
        <f>G275*(1+L275/100)</f>
        <v>737352.00000000012</v>
      </c>
      <c r="N275" s="243">
        <v>4.6100000000000004E-3</v>
      </c>
      <c r="O275" s="243">
        <f>ROUND(E275*N275,2)</f>
        <v>1.52</v>
      </c>
      <c r="P275" s="243">
        <v>0</v>
      </c>
      <c r="Q275" s="243">
        <f>ROUND(E275*P275,2)</f>
        <v>0</v>
      </c>
      <c r="R275" s="245"/>
      <c r="S275" s="245" t="s">
        <v>200</v>
      </c>
      <c r="T275" s="246" t="s">
        <v>201</v>
      </c>
      <c r="U275" s="222">
        <v>0.4</v>
      </c>
      <c r="V275" s="222">
        <f>ROUND(E275*U275,2)</f>
        <v>132</v>
      </c>
      <c r="W275" s="222"/>
      <c r="X275" s="222" t="s">
        <v>185</v>
      </c>
      <c r="Y275" s="222" t="s">
        <v>186</v>
      </c>
      <c r="Z275" s="212"/>
      <c r="AA275" s="212"/>
      <c r="AB275" s="212"/>
      <c r="AC275" s="212"/>
      <c r="AD275" s="212"/>
      <c r="AE275" s="212"/>
      <c r="AF275" s="212"/>
      <c r="AG275" s="212" t="s">
        <v>187</v>
      </c>
      <c r="AH275" s="212"/>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x14ac:dyDescent="0.2">
      <c r="A276" s="224" t="s">
        <v>178</v>
      </c>
      <c r="B276" s="225" t="s">
        <v>138</v>
      </c>
      <c r="C276" s="249" t="s">
        <v>139</v>
      </c>
      <c r="D276" s="226"/>
      <c r="E276" s="227"/>
      <c r="F276" s="228"/>
      <c r="G276" s="228">
        <f>SUMIF(AG277:AG278,"&lt;&gt;NOR",G277:G278)</f>
        <v>1500690.55</v>
      </c>
      <c r="H276" s="228"/>
      <c r="I276" s="228">
        <f>SUM(I277:I278)</f>
        <v>806010.87</v>
      </c>
      <c r="J276" s="228"/>
      <c r="K276" s="228">
        <f>SUM(K277:K278)</f>
        <v>694679.68</v>
      </c>
      <c r="L276" s="228"/>
      <c r="M276" s="228">
        <f>SUM(M277:M278)</f>
        <v>1680773.4160000002</v>
      </c>
      <c r="N276" s="227"/>
      <c r="O276" s="227">
        <f>SUM(O277:O278)</f>
        <v>14.47</v>
      </c>
      <c r="P276" s="227"/>
      <c r="Q276" s="227">
        <f>SUM(Q277:Q278)</f>
        <v>0</v>
      </c>
      <c r="R276" s="228"/>
      <c r="S276" s="228"/>
      <c r="T276" s="229"/>
      <c r="U276" s="223"/>
      <c r="V276" s="223">
        <f>SUM(V277:V278)</f>
        <v>0</v>
      </c>
      <c r="W276" s="223"/>
      <c r="X276" s="223"/>
      <c r="Y276" s="223"/>
      <c r="AG276" t="s">
        <v>179</v>
      </c>
    </row>
    <row r="277" spans="1:60" ht="33.75" outlineLevel="1" x14ac:dyDescent="0.2">
      <c r="A277" s="231">
        <v>151</v>
      </c>
      <c r="B277" s="232" t="s">
        <v>811</v>
      </c>
      <c r="C277" s="250" t="s">
        <v>812</v>
      </c>
      <c r="D277" s="233" t="s">
        <v>217</v>
      </c>
      <c r="E277" s="234">
        <v>765.26800000000003</v>
      </c>
      <c r="F277" s="235">
        <v>1961</v>
      </c>
      <c r="G277" s="236">
        <f>ROUND(E277*F277,2)</f>
        <v>1500690.55</v>
      </c>
      <c r="H277" s="235">
        <v>1053.24</v>
      </c>
      <c r="I277" s="236">
        <f>ROUND(E277*H277,2)</f>
        <v>806010.87</v>
      </c>
      <c r="J277" s="235">
        <v>907.76</v>
      </c>
      <c r="K277" s="236">
        <f>ROUND(E277*J277,2)</f>
        <v>694679.68</v>
      </c>
      <c r="L277" s="236">
        <v>12</v>
      </c>
      <c r="M277" s="236">
        <f>G277*(1+L277/100)</f>
        <v>1680773.4160000002</v>
      </c>
      <c r="N277" s="234">
        <v>1.891E-2</v>
      </c>
      <c r="O277" s="234">
        <f>ROUND(E277*N277,2)</f>
        <v>14.47</v>
      </c>
      <c r="P277" s="234">
        <v>0</v>
      </c>
      <c r="Q277" s="234">
        <f>ROUND(E277*P277,2)</f>
        <v>0</v>
      </c>
      <c r="R277" s="236" t="s">
        <v>732</v>
      </c>
      <c r="S277" s="236" t="s">
        <v>184</v>
      </c>
      <c r="T277" s="237" t="s">
        <v>184</v>
      </c>
      <c r="U277" s="222">
        <v>0</v>
      </c>
      <c r="V277" s="222">
        <f>ROUND(E277*U277,2)</f>
        <v>0</v>
      </c>
      <c r="W277" s="222"/>
      <c r="X277" s="222" t="s">
        <v>445</v>
      </c>
      <c r="Y277" s="222" t="s">
        <v>186</v>
      </c>
      <c r="Z277" s="212"/>
      <c r="AA277" s="212"/>
      <c r="AB277" s="212"/>
      <c r="AC277" s="212"/>
      <c r="AD277" s="212"/>
      <c r="AE277" s="212"/>
      <c r="AF277" s="212"/>
      <c r="AG277" s="212" t="s">
        <v>446</v>
      </c>
      <c r="AH277" s="212"/>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2" x14ac:dyDescent="0.2">
      <c r="A278" s="219"/>
      <c r="B278" s="220"/>
      <c r="C278" s="251" t="s">
        <v>813</v>
      </c>
      <c r="D278" s="239"/>
      <c r="E278" s="239"/>
      <c r="F278" s="239"/>
      <c r="G278" s="239"/>
      <c r="H278" s="222"/>
      <c r="I278" s="222"/>
      <c r="J278" s="222"/>
      <c r="K278" s="222"/>
      <c r="L278" s="222"/>
      <c r="M278" s="222"/>
      <c r="N278" s="221"/>
      <c r="O278" s="221"/>
      <c r="P278" s="221"/>
      <c r="Q278" s="221"/>
      <c r="R278" s="222"/>
      <c r="S278" s="222"/>
      <c r="T278" s="222"/>
      <c r="U278" s="222"/>
      <c r="V278" s="222"/>
      <c r="W278" s="222"/>
      <c r="X278" s="222"/>
      <c r="Y278" s="222"/>
      <c r="Z278" s="212"/>
      <c r="AA278" s="212"/>
      <c r="AB278" s="212"/>
      <c r="AC278" s="212"/>
      <c r="AD278" s="212"/>
      <c r="AE278" s="212"/>
      <c r="AF278" s="212"/>
      <c r="AG278" s="212" t="s">
        <v>189</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38" t="str">
        <f>C278</f>
        <v>z dlaždic keramických kladených do malty, včetně spárování a podílu práce v omezeném prostoru a na malých plochách.</v>
      </c>
      <c r="BB278" s="212"/>
      <c r="BC278" s="212"/>
      <c r="BD278" s="212"/>
      <c r="BE278" s="212"/>
      <c r="BF278" s="212"/>
      <c r="BG278" s="212"/>
      <c r="BH278" s="212"/>
    </row>
    <row r="279" spans="1:60" x14ac:dyDescent="0.2">
      <c r="A279" s="224" t="s">
        <v>178</v>
      </c>
      <c r="B279" s="225" t="s">
        <v>140</v>
      </c>
      <c r="C279" s="249" t="s">
        <v>141</v>
      </c>
      <c r="D279" s="226"/>
      <c r="E279" s="227"/>
      <c r="F279" s="228"/>
      <c r="G279" s="228">
        <f>SUMIF(AG280:AG281,"&lt;&gt;NOR",G280:G281)</f>
        <v>1281083.33</v>
      </c>
      <c r="H279" s="228"/>
      <c r="I279" s="228">
        <f>SUM(I280:I281)</f>
        <v>502129.95</v>
      </c>
      <c r="J279" s="228"/>
      <c r="K279" s="228">
        <f>SUM(K280:K281)</f>
        <v>778953.38</v>
      </c>
      <c r="L279" s="228"/>
      <c r="M279" s="228">
        <f>SUM(M280:M281)</f>
        <v>1434813.3296000001</v>
      </c>
      <c r="N279" s="227"/>
      <c r="O279" s="227">
        <f>SUM(O280:O281)</f>
        <v>3.83</v>
      </c>
      <c r="P279" s="227"/>
      <c r="Q279" s="227">
        <f>SUM(Q280:Q281)</f>
        <v>0</v>
      </c>
      <c r="R279" s="228"/>
      <c r="S279" s="228"/>
      <c r="T279" s="229"/>
      <c r="U279" s="223"/>
      <c r="V279" s="223">
        <f>SUM(V280:V281)</f>
        <v>1207.9499999999998</v>
      </c>
      <c r="W279" s="223"/>
      <c r="X279" s="223"/>
      <c r="Y279" s="223"/>
      <c r="AG279" t="s">
        <v>179</v>
      </c>
    </row>
    <row r="280" spans="1:60" ht="22.5" outlineLevel="1" x14ac:dyDescent="0.2">
      <c r="A280" s="240">
        <v>152</v>
      </c>
      <c r="B280" s="241" t="s">
        <v>814</v>
      </c>
      <c r="C280" s="252" t="s">
        <v>815</v>
      </c>
      <c r="D280" s="242" t="s">
        <v>217</v>
      </c>
      <c r="E280" s="243">
        <v>9118.0308000000005</v>
      </c>
      <c r="F280" s="244">
        <v>35</v>
      </c>
      <c r="G280" s="245">
        <f>ROUND(E280*F280,2)</f>
        <v>319131.08</v>
      </c>
      <c r="H280" s="244">
        <v>14.36</v>
      </c>
      <c r="I280" s="245">
        <f>ROUND(E280*H280,2)</f>
        <v>130934.92</v>
      </c>
      <c r="J280" s="244">
        <v>20.64</v>
      </c>
      <c r="K280" s="245">
        <f>ROUND(E280*J280,2)</f>
        <v>188196.16</v>
      </c>
      <c r="L280" s="245">
        <v>12</v>
      </c>
      <c r="M280" s="245">
        <f>G280*(1+L280/100)</f>
        <v>357426.80960000004</v>
      </c>
      <c r="N280" s="243">
        <v>1.9000000000000001E-4</v>
      </c>
      <c r="O280" s="243">
        <f>ROUND(E280*N280,2)</f>
        <v>1.73</v>
      </c>
      <c r="P280" s="243">
        <v>0</v>
      </c>
      <c r="Q280" s="243">
        <f>ROUND(E280*P280,2)</f>
        <v>0</v>
      </c>
      <c r="R280" s="245" t="s">
        <v>816</v>
      </c>
      <c r="S280" s="245" t="s">
        <v>184</v>
      </c>
      <c r="T280" s="246" t="s">
        <v>184</v>
      </c>
      <c r="U280" s="222">
        <v>3.2480000000000002E-2</v>
      </c>
      <c r="V280" s="222">
        <f>ROUND(E280*U280,2)</f>
        <v>296.14999999999998</v>
      </c>
      <c r="W280" s="222"/>
      <c r="X280" s="222" t="s">
        <v>185</v>
      </c>
      <c r="Y280" s="222" t="s">
        <v>186</v>
      </c>
      <c r="Z280" s="212"/>
      <c r="AA280" s="212"/>
      <c r="AB280" s="212"/>
      <c r="AC280" s="212"/>
      <c r="AD280" s="212"/>
      <c r="AE280" s="212"/>
      <c r="AF280" s="212"/>
      <c r="AG280" s="212" t="s">
        <v>187</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ht="22.5" outlineLevel="1" x14ac:dyDescent="0.2">
      <c r="A281" s="240">
        <v>153</v>
      </c>
      <c r="B281" s="241" t="s">
        <v>817</v>
      </c>
      <c r="C281" s="252" t="s">
        <v>818</v>
      </c>
      <c r="D281" s="242" t="s">
        <v>217</v>
      </c>
      <c r="E281" s="243">
        <v>9118.0308000000005</v>
      </c>
      <c r="F281" s="244">
        <v>105.5</v>
      </c>
      <c r="G281" s="245">
        <f>ROUND(E281*F281,2)</f>
        <v>961952.25</v>
      </c>
      <c r="H281" s="244">
        <v>40.71</v>
      </c>
      <c r="I281" s="245">
        <f>ROUND(E281*H281,2)</f>
        <v>371195.03</v>
      </c>
      <c r="J281" s="244">
        <v>64.790000000000006</v>
      </c>
      <c r="K281" s="245">
        <f>ROUND(E281*J281,2)</f>
        <v>590757.22</v>
      </c>
      <c r="L281" s="245">
        <v>12</v>
      </c>
      <c r="M281" s="245">
        <f>G281*(1+L281/100)</f>
        <v>1077386.52</v>
      </c>
      <c r="N281" s="243">
        <v>2.3000000000000001E-4</v>
      </c>
      <c r="O281" s="243">
        <f>ROUND(E281*N281,2)</f>
        <v>2.1</v>
      </c>
      <c r="P281" s="243">
        <v>0</v>
      </c>
      <c r="Q281" s="243">
        <f>ROUND(E281*P281,2)</f>
        <v>0</v>
      </c>
      <c r="R281" s="245" t="s">
        <v>816</v>
      </c>
      <c r="S281" s="245" t="s">
        <v>184</v>
      </c>
      <c r="T281" s="246" t="s">
        <v>184</v>
      </c>
      <c r="U281" s="222">
        <v>0.1</v>
      </c>
      <c r="V281" s="222">
        <f>ROUND(E281*U281,2)</f>
        <v>911.8</v>
      </c>
      <c r="W281" s="222"/>
      <c r="X281" s="222" t="s">
        <v>185</v>
      </c>
      <c r="Y281" s="222" t="s">
        <v>186</v>
      </c>
      <c r="Z281" s="212"/>
      <c r="AA281" s="212"/>
      <c r="AB281" s="212"/>
      <c r="AC281" s="212"/>
      <c r="AD281" s="212"/>
      <c r="AE281" s="212"/>
      <c r="AF281" s="212"/>
      <c r="AG281" s="212" t="s">
        <v>187</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x14ac:dyDescent="0.2">
      <c r="A282" s="224" t="s">
        <v>178</v>
      </c>
      <c r="B282" s="225" t="s">
        <v>142</v>
      </c>
      <c r="C282" s="249" t="s">
        <v>143</v>
      </c>
      <c r="D282" s="226"/>
      <c r="E282" s="227"/>
      <c r="F282" s="228"/>
      <c r="G282" s="228">
        <f>SUMIF(AG283:AG284,"&lt;&gt;NOR",G283:G284)</f>
        <v>1337212.8</v>
      </c>
      <c r="H282" s="228"/>
      <c r="I282" s="228">
        <f>SUM(I283:I284)</f>
        <v>0</v>
      </c>
      <c r="J282" s="228"/>
      <c r="K282" s="228">
        <f>SUM(K283:K284)</f>
        <v>1337212.8</v>
      </c>
      <c r="L282" s="228"/>
      <c r="M282" s="228">
        <f>SUM(M283:M284)</f>
        <v>1497678.3360000001</v>
      </c>
      <c r="N282" s="227"/>
      <c r="O282" s="227">
        <f>SUM(O283:O284)</f>
        <v>1.71</v>
      </c>
      <c r="P282" s="227"/>
      <c r="Q282" s="227">
        <f>SUM(Q283:Q284)</f>
        <v>0</v>
      </c>
      <c r="R282" s="228"/>
      <c r="S282" s="228"/>
      <c r="T282" s="229"/>
      <c r="U282" s="223"/>
      <c r="V282" s="223">
        <f>SUM(V283:V284)</f>
        <v>169.8</v>
      </c>
      <c r="W282" s="223"/>
      <c r="X282" s="223"/>
      <c r="Y282" s="223"/>
      <c r="AG282" t="s">
        <v>179</v>
      </c>
    </row>
    <row r="283" spans="1:60" ht="22.5" outlineLevel="1" x14ac:dyDescent="0.2">
      <c r="A283" s="231">
        <v>154</v>
      </c>
      <c r="B283" s="232" t="s">
        <v>819</v>
      </c>
      <c r="C283" s="250" t="s">
        <v>820</v>
      </c>
      <c r="D283" s="233" t="s">
        <v>217</v>
      </c>
      <c r="E283" s="234">
        <v>385.92</v>
      </c>
      <c r="F283" s="235">
        <v>3465</v>
      </c>
      <c r="G283" s="236">
        <f>ROUND(E283*F283,2)</f>
        <v>1337212.8</v>
      </c>
      <c r="H283" s="235">
        <v>0</v>
      </c>
      <c r="I283" s="236">
        <f>ROUND(E283*H283,2)</f>
        <v>0</v>
      </c>
      <c r="J283" s="235">
        <v>3465</v>
      </c>
      <c r="K283" s="236">
        <f>ROUND(E283*J283,2)</f>
        <v>1337212.8</v>
      </c>
      <c r="L283" s="236">
        <v>12</v>
      </c>
      <c r="M283" s="236">
        <f>G283*(1+L283/100)</f>
        <v>1497678.3360000001</v>
      </c>
      <c r="N283" s="234">
        <v>4.4400000000000004E-3</v>
      </c>
      <c r="O283" s="234">
        <f>ROUND(E283*N283,2)</f>
        <v>1.71</v>
      </c>
      <c r="P283" s="234">
        <v>0</v>
      </c>
      <c r="Q283" s="234">
        <f>ROUND(E283*P283,2)</f>
        <v>0</v>
      </c>
      <c r="R283" s="236"/>
      <c r="S283" s="236" t="s">
        <v>200</v>
      </c>
      <c r="T283" s="237" t="s">
        <v>201</v>
      </c>
      <c r="U283" s="222">
        <v>0.44</v>
      </c>
      <c r="V283" s="222">
        <f>ROUND(E283*U283,2)</f>
        <v>169.8</v>
      </c>
      <c r="W283" s="222"/>
      <c r="X283" s="222" t="s">
        <v>185</v>
      </c>
      <c r="Y283" s="222" t="s">
        <v>186</v>
      </c>
      <c r="Z283" s="212"/>
      <c r="AA283" s="212"/>
      <c r="AB283" s="212"/>
      <c r="AC283" s="212"/>
      <c r="AD283" s="212"/>
      <c r="AE283" s="212"/>
      <c r="AF283" s="212"/>
      <c r="AG283" s="212" t="s">
        <v>187</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2" x14ac:dyDescent="0.2">
      <c r="A284" s="219"/>
      <c r="B284" s="220"/>
      <c r="C284" s="253" t="s">
        <v>821</v>
      </c>
      <c r="D284" s="247"/>
      <c r="E284" s="247"/>
      <c r="F284" s="247"/>
      <c r="G284" s="247"/>
      <c r="H284" s="222"/>
      <c r="I284" s="222"/>
      <c r="J284" s="222"/>
      <c r="K284" s="222"/>
      <c r="L284" s="222"/>
      <c r="M284" s="222"/>
      <c r="N284" s="221"/>
      <c r="O284" s="221"/>
      <c r="P284" s="221"/>
      <c r="Q284" s="221"/>
      <c r="R284" s="222"/>
      <c r="S284" s="222"/>
      <c r="T284" s="222"/>
      <c r="U284" s="222"/>
      <c r="V284" s="222"/>
      <c r="W284" s="222"/>
      <c r="X284" s="222"/>
      <c r="Y284" s="222"/>
      <c r="Z284" s="212"/>
      <c r="AA284" s="212"/>
      <c r="AB284" s="212"/>
      <c r="AC284" s="212"/>
      <c r="AD284" s="212"/>
      <c r="AE284" s="212"/>
      <c r="AF284" s="212"/>
      <c r="AG284" s="212" t="s">
        <v>227</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x14ac:dyDescent="0.2">
      <c r="A285" s="3"/>
      <c r="B285" s="4"/>
      <c r="C285" s="255"/>
      <c r="D285" s="6"/>
      <c r="E285" s="3"/>
      <c r="F285" s="3"/>
      <c r="G285" s="3"/>
      <c r="H285" s="3"/>
      <c r="I285" s="3"/>
      <c r="J285" s="3"/>
      <c r="K285" s="3"/>
      <c r="L285" s="3"/>
      <c r="M285" s="3"/>
      <c r="N285" s="3"/>
      <c r="O285" s="3"/>
      <c r="P285" s="3"/>
      <c r="Q285" s="3"/>
      <c r="R285" s="3"/>
      <c r="S285" s="3"/>
      <c r="T285" s="3"/>
      <c r="U285" s="3"/>
      <c r="V285" s="3"/>
      <c r="W285" s="3"/>
      <c r="X285" s="3"/>
      <c r="Y285" s="3"/>
      <c r="AE285">
        <v>12</v>
      </c>
      <c r="AF285">
        <v>21</v>
      </c>
      <c r="AG285" t="s">
        <v>164</v>
      </c>
    </row>
    <row r="286" spans="1:60" x14ac:dyDescent="0.2">
      <c r="A286" s="215"/>
      <c r="B286" s="216" t="s">
        <v>29</v>
      </c>
      <c r="C286" s="256"/>
      <c r="D286" s="217"/>
      <c r="E286" s="218"/>
      <c r="F286" s="218"/>
      <c r="G286" s="230">
        <f>G8+G20+G42+G70+G80+G102+G107+G129+G133+G147+G155+G182+G198+G205+G213+G215+G218+G231+G236+G254+G256+G258+G262+G271+G274+G276+G279+G282</f>
        <v>85255359.459999993</v>
      </c>
      <c r="H286" s="3"/>
      <c r="I286" s="3"/>
      <c r="J286" s="3"/>
      <c r="K286" s="3"/>
      <c r="L286" s="3"/>
      <c r="M286" s="3"/>
      <c r="N286" s="3"/>
      <c r="O286" s="3"/>
      <c r="P286" s="3"/>
      <c r="Q286" s="3"/>
      <c r="R286" s="3"/>
      <c r="S286" s="3"/>
      <c r="T286" s="3"/>
      <c r="U286" s="3"/>
      <c r="V286" s="3"/>
      <c r="W286" s="3"/>
      <c r="X286" s="3"/>
      <c r="Y286" s="3"/>
      <c r="AE286">
        <f>SUMIF(L7:L284,AE285,G7:G284)</f>
        <v>85255359.460000008</v>
      </c>
      <c r="AF286">
        <f>SUMIF(L7:L284,AF285,G7:G284)</f>
        <v>0</v>
      </c>
      <c r="AG286" t="s">
        <v>430</v>
      </c>
    </row>
    <row r="287" spans="1:60" x14ac:dyDescent="0.2">
      <c r="C287" s="257"/>
      <c r="D287" s="10"/>
      <c r="AG287" t="s">
        <v>431</v>
      </c>
    </row>
    <row r="288" spans="1:60"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XhZpVFSbNfdbi4ejxzdXARU7y5Q0KZ9HNVeN1TDNqEPsyX1joejg+5FGN6e0dWXZTg2i7afPduecpQdIgEX5w==" saltValue="GNZo8sbsspK8NiUQWGStag==" spinCount="100000" sheet="1" formatRows="0"/>
  <mergeCells count="99">
    <mergeCell ref="C273:G273"/>
    <mergeCell ref="C278:G278"/>
    <mergeCell ref="C284:G284"/>
    <mergeCell ref="C230:G230"/>
    <mergeCell ref="C235:G235"/>
    <mergeCell ref="C241:G241"/>
    <mergeCell ref="C246:G246"/>
    <mergeCell ref="C253:G253"/>
    <mergeCell ref="C270:G270"/>
    <mergeCell ref="C200:G200"/>
    <mergeCell ref="C207:G207"/>
    <mergeCell ref="C208:G208"/>
    <mergeCell ref="C210:G210"/>
    <mergeCell ref="C217:G217"/>
    <mergeCell ref="C227:G227"/>
    <mergeCell ref="C186:G186"/>
    <mergeCell ref="C188:G188"/>
    <mergeCell ref="C190:G190"/>
    <mergeCell ref="C192:G192"/>
    <mergeCell ref="C194:G194"/>
    <mergeCell ref="C196:G196"/>
    <mergeCell ref="C173:G173"/>
    <mergeCell ref="C175:G175"/>
    <mergeCell ref="C176:G176"/>
    <mergeCell ref="C177:G177"/>
    <mergeCell ref="C179:G179"/>
    <mergeCell ref="C184:G184"/>
    <mergeCell ref="C163:G163"/>
    <mergeCell ref="C165:G165"/>
    <mergeCell ref="C167:G167"/>
    <mergeCell ref="C169:G169"/>
    <mergeCell ref="C171:G171"/>
    <mergeCell ref="C172:G172"/>
    <mergeCell ref="C144:G144"/>
    <mergeCell ref="C145:G145"/>
    <mergeCell ref="C153:G153"/>
    <mergeCell ref="C158:G158"/>
    <mergeCell ref="C160:G160"/>
    <mergeCell ref="C161:G161"/>
    <mergeCell ref="C132:G132"/>
    <mergeCell ref="C136:G136"/>
    <mergeCell ref="C138:G138"/>
    <mergeCell ref="C140:G140"/>
    <mergeCell ref="C141:G141"/>
    <mergeCell ref="C143:G143"/>
    <mergeCell ref="C120:G120"/>
    <mergeCell ref="C122:G122"/>
    <mergeCell ref="C123:G123"/>
    <mergeCell ref="C124:G124"/>
    <mergeCell ref="C125:G125"/>
    <mergeCell ref="C126:G126"/>
    <mergeCell ref="C112:G112"/>
    <mergeCell ref="C115:G115"/>
    <mergeCell ref="C116:G116"/>
    <mergeCell ref="C117:G117"/>
    <mergeCell ref="C118:G118"/>
    <mergeCell ref="C119:G119"/>
    <mergeCell ref="C97:G97"/>
    <mergeCell ref="C99:G99"/>
    <mergeCell ref="C101:G101"/>
    <mergeCell ref="C109:G109"/>
    <mergeCell ref="C110:G110"/>
    <mergeCell ref="C111:G111"/>
    <mergeCell ref="C78:G78"/>
    <mergeCell ref="C82:G82"/>
    <mergeCell ref="C87:G87"/>
    <mergeCell ref="C90:G90"/>
    <mergeCell ref="C92:G92"/>
    <mergeCell ref="C94:G94"/>
    <mergeCell ref="C63:G63"/>
    <mergeCell ref="C65:G65"/>
    <mergeCell ref="C72:G72"/>
    <mergeCell ref="C73:G73"/>
    <mergeCell ref="C74:G74"/>
    <mergeCell ref="C76:G76"/>
    <mergeCell ref="C46:G46"/>
    <mergeCell ref="C52:G52"/>
    <mergeCell ref="C54:G54"/>
    <mergeCell ref="C56:G56"/>
    <mergeCell ref="C58:G58"/>
    <mergeCell ref="C60:G60"/>
    <mergeCell ref="C34:G34"/>
    <mergeCell ref="C36:G36"/>
    <mergeCell ref="C38:G38"/>
    <mergeCell ref="C40:G40"/>
    <mergeCell ref="C41:G41"/>
    <mergeCell ref="C44:G44"/>
    <mergeCell ref="C14:G14"/>
    <mergeCell ref="C17:G17"/>
    <mergeCell ref="C18:G18"/>
    <mergeCell ref="C25:G25"/>
    <mergeCell ref="C27:G27"/>
    <mergeCell ref="C32:G32"/>
    <mergeCell ref="A1:G1"/>
    <mergeCell ref="C2:G2"/>
    <mergeCell ref="C3:G3"/>
    <mergeCell ref="C4:G4"/>
    <mergeCell ref="C11:G11"/>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s>
  <sheetData>
    <row r="1" spans="1:60" ht="15.75" customHeight="1" x14ac:dyDescent="0.25">
      <c r="A1" s="197" t="s">
        <v>151</v>
      </c>
      <c r="B1" s="197"/>
      <c r="C1" s="197"/>
      <c r="D1" s="197"/>
      <c r="E1" s="197"/>
      <c r="F1" s="197"/>
      <c r="G1" s="197"/>
      <c r="AG1" t="s">
        <v>152</v>
      </c>
    </row>
    <row r="2" spans="1:60" ht="24.95" customHeight="1" x14ac:dyDescent="0.2">
      <c r="A2" s="198" t="s">
        <v>7</v>
      </c>
      <c r="B2" s="49" t="s">
        <v>43</v>
      </c>
      <c r="C2" s="201" t="s">
        <v>44</v>
      </c>
      <c r="D2" s="199"/>
      <c r="E2" s="199"/>
      <c r="F2" s="199"/>
      <c r="G2" s="200"/>
      <c r="AG2" t="s">
        <v>153</v>
      </c>
    </row>
    <row r="3" spans="1:60" ht="24.95" customHeight="1" x14ac:dyDescent="0.2">
      <c r="A3" s="198" t="s">
        <v>8</v>
      </c>
      <c r="B3" s="49" t="s">
        <v>47</v>
      </c>
      <c r="C3" s="201" t="s">
        <v>48</v>
      </c>
      <c r="D3" s="199"/>
      <c r="E3" s="199"/>
      <c r="F3" s="199"/>
      <c r="G3" s="200"/>
      <c r="AC3" s="176" t="s">
        <v>153</v>
      </c>
      <c r="AG3" t="s">
        <v>154</v>
      </c>
    </row>
    <row r="4" spans="1:60" ht="24.95" customHeight="1" x14ac:dyDescent="0.2">
      <c r="A4" s="202" t="s">
        <v>9</v>
      </c>
      <c r="B4" s="203" t="s">
        <v>53</v>
      </c>
      <c r="C4" s="204" t="s">
        <v>53</v>
      </c>
      <c r="D4" s="205"/>
      <c r="E4" s="205"/>
      <c r="F4" s="205"/>
      <c r="G4" s="206"/>
      <c r="AG4" t="s">
        <v>155</v>
      </c>
    </row>
    <row r="5" spans="1:60" x14ac:dyDescent="0.2">
      <c r="D5" s="10"/>
    </row>
    <row r="6" spans="1:60" ht="38.25" x14ac:dyDescent="0.2">
      <c r="A6" s="208" t="s">
        <v>156</v>
      </c>
      <c r="B6" s="210" t="s">
        <v>157</v>
      </c>
      <c r="C6" s="210" t="s">
        <v>158</v>
      </c>
      <c r="D6" s="209" t="s">
        <v>159</v>
      </c>
      <c r="E6" s="208" t="s">
        <v>160</v>
      </c>
      <c r="F6" s="207" t="s">
        <v>161</v>
      </c>
      <c r="G6" s="208" t="s">
        <v>29</v>
      </c>
      <c r="H6" s="211" t="s">
        <v>30</v>
      </c>
      <c r="I6" s="211" t="s">
        <v>162</v>
      </c>
      <c r="J6" s="211" t="s">
        <v>31</v>
      </c>
      <c r="K6" s="211" t="s">
        <v>163</v>
      </c>
      <c r="L6" s="211" t="s">
        <v>164</v>
      </c>
      <c r="M6" s="211" t="s">
        <v>165</v>
      </c>
      <c r="N6" s="211" t="s">
        <v>166</v>
      </c>
      <c r="O6" s="211" t="s">
        <v>167</v>
      </c>
      <c r="P6" s="211" t="s">
        <v>168</v>
      </c>
      <c r="Q6" s="211" t="s">
        <v>169</v>
      </c>
      <c r="R6" s="211" t="s">
        <v>170</v>
      </c>
      <c r="S6" s="211" t="s">
        <v>171</v>
      </c>
      <c r="T6" s="211" t="s">
        <v>172</v>
      </c>
      <c r="U6" s="211" t="s">
        <v>173</v>
      </c>
      <c r="V6" s="211" t="s">
        <v>174</v>
      </c>
      <c r="W6" s="211" t="s">
        <v>175</v>
      </c>
      <c r="X6" s="211" t="s">
        <v>176</v>
      </c>
      <c r="Y6" s="211" t="s">
        <v>177</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178</v>
      </c>
      <c r="B8" s="225" t="s">
        <v>108</v>
      </c>
      <c r="C8" s="249" t="s">
        <v>109</v>
      </c>
      <c r="D8" s="226"/>
      <c r="E8" s="227"/>
      <c r="F8" s="228"/>
      <c r="G8" s="228">
        <f>SUMIF(AG9:AG9,"&lt;&gt;NOR",G9:G9)</f>
        <v>4200000</v>
      </c>
      <c r="H8" s="228"/>
      <c r="I8" s="228">
        <f>SUM(I9:I9)</f>
        <v>0</v>
      </c>
      <c r="J8" s="228"/>
      <c r="K8" s="228">
        <f>SUM(K9:K9)</f>
        <v>4200000</v>
      </c>
      <c r="L8" s="228"/>
      <c r="M8" s="228">
        <f>SUM(M9:M9)</f>
        <v>4704000</v>
      </c>
      <c r="N8" s="227"/>
      <c r="O8" s="227">
        <f>SUM(O9:O9)</f>
        <v>0</v>
      </c>
      <c r="P8" s="227"/>
      <c r="Q8" s="227">
        <f>SUM(Q9:Q9)</f>
        <v>0</v>
      </c>
      <c r="R8" s="228"/>
      <c r="S8" s="228"/>
      <c r="T8" s="229"/>
      <c r="U8" s="223"/>
      <c r="V8" s="223">
        <f>SUM(V9:V9)</f>
        <v>0</v>
      </c>
      <c r="W8" s="223"/>
      <c r="X8" s="223"/>
      <c r="Y8" s="223"/>
      <c r="AG8" t="s">
        <v>179</v>
      </c>
    </row>
    <row r="9" spans="1:60" outlineLevel="1" x14ac:dyDescent="0.2">
      <c r="A9" s="240">
        <v>1</v>
      </c>
      <c r="B9" s="241" t="s">
        <v>822</v>
      </c>
      <c r="C9" s="252" t="s">
        <v>823</v>
      </c>
      <c r="D9" s="242" t="s">
        <v>784</v>
      </c>
      <c r="E9" s="243">
        <v>1</v>
      </c>
      <c r="F9" s="244">
        <v>4200000</v>
      </c>
      <c r="G9" s="245">
        <f>ROUND(E9*F9,2)</f>
        <v>4200000</v>
      </c>
      <c r="H9" s="244">
        <v>0</v>
      </c>
      <c r="I9" s="245">
        <f>ROUND(E9*H9,2)</f>
        <v>0</v>
      </c>
      <c r="J9" s="244">
        <v>4200000</v>
      </c>
      <c r="K9" s="245">
        <f>ROUND(E9*J9,2)</f>
        <v>4200000</v>
      </c>
      <c r="L9" s="245">
        <v>12</v>
      </c>
      <c r="M9" s="245">
        <f>G9*(1+L9/100)</f>
        <v>4704000</v>
      </c>
      <c r="N9" s="243">
        <v>0</v>
      </c>
      <c r="O9" s="243">
        <f>ROUND(E9*N9,2)</f>
        <v>0</v>
      </c>
      <c r="P9" s="243">
        <v>0</v>
      </c>
      <c r="Q9" s="243">
        <f>ROUND(E9*P9,2)</f>
        <v>0</v>
      </c>
      <c r="R9" s="245"/>
      <c r="S9" s="245" t="s">
        <v>200</v>
      </c>
      <c r="T9" s="246" t="s">
        <v>201</v>
      </c>
      <c r="U9" s="222">
        <v>0</v>
      </c>
      <c r="V9" s="222">
        <f>ROUND(E9*U9,2)</f>
        <v>0</v>
      </c>
      <c r="W9" s="222"/>
      <c r="X9" s="222" t="s">
        <v>185</v>
      </c>
      <c r="Y9" s="222" t="s">
        <v>186</v>
      </c>
      <c r="Z9" s="212"/>
      <c r="AA9" s="212"/>
      <c r="AB9" s="212"/>
      <c r="AC9" s="212"/>
      <c r="AD9" s="212"/>
      <c r="AE9" s="212"/>
      <c r="AF9" s="212"/>
      <c r="AG9" s="212" t="s">
        <v>187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x14ac:dyDescent="0.2">
      <c r="A10" s="224" t="s">
        <v>178</v>
      </c>
      <c r="B10" s="225" t="s">
        <v>116</v>
      </c>
      <c r="C10" s="249" t="s">
        <v>117</v>
      </c>
      <c r="D10" s="226"/>
      <c r="E10" s="227"/>
      <c r="F10" s="228"/>
      <c r="G10" s="228">
        <f>SUMIF(AG11:AG11,"&lt;&gt;NOR",G11:G11)</f>
        <v>7900000</v>
      </c>
      <c r="H10" s="228"/>
      <c r="I10" s="228">
        <f>SUM(I11:I11)</f>
        <v>0</v>
      </c>
      <c r="J10" s="228"/>
      <c r="K10" s="228">
        <f>SUM(K11:K11)</f>
        <v>7900000</v>
      </c>
      <c r="L10" s="228"/>
      <c r="M10" s="228">
        <f>SUM(M11:M11)</f>
        <v>8848000</v>
      </c>
      <c r="N10" s="227"/>
      <c r="O10" s="227">
        <f>SUM(O11:O11)</f>
        <v>0</v>
      </c>
      <c r="P10" s="227"/>
      <c r="Q10" s="227">
        <f>SUM(Q11:Q11)</f>
        <v>0</v>
      </c>
      <c r="R10" s="228"/>
      <c r="S10" s="228"/>
      <c r="T10" s="229"/>
      <c r="U10" s="223"/>
      <c r="V10" s="223">
        <f>SUM(V11:V11)</f>
        <v>0</v>
      </c>
      <c r="W10" s="223"/>
      <c r="X10" s="223"/>
      <c r="Y10" s="223"/>
      <c r="AG10" t="s">
        <v>179</v>
      </c>
    </row>
    <row r="11" spans="1:60" outlineLevel="1" x14ac:dyDescent="0.2">
      <c r="A11" s="240">
        <v>2</v>
      </c>
      <c r="B11" s="241" t="s">
        <v>824</v>
      </c>
      <c r="C11" s="252" t="s">
        <v>825</v>
      </c>
      <c r="D11" s="242" t="s">
        <v>784</v>
      </c>
      <c r="E11" s="243">
        <v>1</v>
      </c>
      <c r="F11" s="244">
        <v>7900000</v>
      </c>
      <c r="G11" s="245">
        <f>ROUND(E11*F11,2)</f>
        <v>7900000</v>
      </c>
      <c r="H11" s="244">
        <v>0</v>
      </c>
      <c r="I11" s="245">
        <f>ROUND(E11*H11,2)</f>
        <v>0</v>
      </c>
      <c r="J11" s="244">
        <v>7900000</v>
      </c>
      <c r="K11" s="245">
        <f>ROUND(E11*J11,2)</f>
        <v>7900000</v>
      </c>
      <c r="L11" s="245">
        <v>12</v>
      </c>
      <c r="M11" s="245">
        <f>G11*(1+L11/100)</f>
        <v>8848000</v>
      </c>
      <c r="N11" s="243">
        <v>0</v>
      </c>
      <c r="O11" s="243">
        <f>ROUND(E11*N11,2)</f>
        <v>0</v>
      </c>
      <c r="P11" s="243">
        <v>0</v>
      </c>
      <c r="Q11" s="243">
        <f>ROUND(E11*P11,2)</f>
        <v>0</v>
      </c>
      <c r="R11" s="245"/>
      <c r="S11" s="245" t="s">
        <v>200</v>
      </c>
      <c r="T11" s="246" t="s">
        <v>201</v>
      </c>
      <c r="U11" s="222">
        <v>0</v>
      </c>
      <c r="V11" s="222">
        <f>ROUND(E11*U11,2)</f>
        <v>0</v>
      </c>
      <c r="W11" s="222"/>
      <c r="X11" s="222" t="s">
        <v>185</v>
      </c>
      <c r="Y11" s="222" t="s">
        <v>186</v>
      </c>
      <c r="Z11" s="212"/>
      <c r="AA11" s="212"/>
      <c r="AB11" s="212"/>
      <c r="AC11" s="212"/>
      <c r="AD11" s="212"/>
      <c r="AE11" s="212"/>
      <c r="AF11" s="212"/>
      <c r="AG11" s="212" t="s">
        <v>187</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x14ac:dyDescent="0.2">
      <c r="A12" s="224" t="s">
        <v>178</v>
      </c>
      <c r="B12" s="225" t="s">
        <v>118</v>
      </c>
      <c r="C12" s="249" t="s">
        <v>119</v>
      </c>
      <c r="D12" s="226"/>
      <c r="E12" s="227"/>
      <c r="F12" s="228"/>
      <c r="G12" s="228">
        <f>SUMIF(AG13:AG13,"&lt;&gt;NOR",G13:G13)</f>
        <v>6500000</v>
      </c>
      <c r="H12" s="228"/>
      <c r="I12" s="228">
        <f>SUM(I13:I13)</f>
        <v>0</v>
      </c>
      <c r="J12" s="228"/>
      <c r="K12" s="228">
        <f>SUM(K13:K13)</f>
        <v>6500000</v>
      </c>
      <c r="L12" s="228"/>
      <c r="M12" s="228">
        <f>SUM(M13:M13)</f>
        <v>7280000.0000000009</v>
      </c>
      <c r="N12" s="227"/>
      <c r="O12" s="227">
        <f>SUM(O13:O13)</f>
        <v>0</v>
      </c>
      <c r="P12" s="227"/>
      <c r="Q12" s="227">
        <f>SUM(Q13:Q13)</f>
        <v>0</v>
      </c>
      <c r="R12" s="228"/>
      <c r="S12" s="228"/>
      <c r="T12" s="229"/>
      <c r="U12" s="223"/>
      <c r="V12" s="223">
        <f>SUM(V13:V13)</f>
        <v>0</v>
      </c>
      <c r="W12" s="223"/>
      <c r="X12" s="223"/>
      <c r="Y12" s="223"/>
      <c r="AG12" t="s">
        <v>179</v>
      </c>
    </row>
    <row r="13" spans="1:60" outlineLevel="1" x14ac:dyDescent="0.2">
      <c r="A13" s="240">
        <v>3</v>
      </c>
      <c r="B13" s="241" t="s">
        <v>826</v>
      </c>
      <c r="C13" s="252" t="s">
        <v>827</v>
      </c>
      <c r="D13" s="242" t="s">
        <v>784</v>
      </c>
      <c r="E13" s="243">
        <v>1</v>
      </c>
      <c r="F13" s="244">
        <v>6500000</v>
      </c>
      <c r="G13" s="245">
        <f>ROUND(E13*F13,2)</f>
        <v>6500000</v>
      </c>
      <c r="H13" s="244">
        <v>0</v>
      </c>
      <c r="I13" s="245">
        <f>ROUND(E13*H13,2)</f>
        <v>0</v>
      </c>
      <c r="J13" s="244">
        <v>6500000</v>
      </c>
      <c r="K13" s="245">
        <f>ROUND(E13*J13,2)</f>
        <v>6500000</v>
      </c>
      <c r="L13" s="245">
        <v>12</v>
      </c>
      <c r="M13" s="245">
        <f>G13*(1+L13/100)</f>
        <v>7280000.0000000009</v>
      </c>
      <c r="N13" s="243">
        <v>0</v>
      </c>
      <c r="O13" s="243">
        <f>ROUND(E13*N13,2)</f>
        <v>0</v>
      </c>
      <c r="P13" s="243">
        <v>0</v>
      </c>
      <c r="Q13" s="243">
        <f>ROUND(E13*P13,2)</f>
        <v>0</v>
      </c>
      <c r="R13" s="245"/>
      <c r="S13" s="245" t="s">
        <v>200</v>
      </c>
      <c r="T13" s="246" t="s">
        <v>201</v>
      </c>
      <c r="U13" s="222">
        <v>0</v>
      </c>
      <c r="V13" s="222">
        <f>ROUND(E13*U13,2)</f>
        <v>0</v>
      </c>
      <c r="W13" s="222"/>
      <c r="X13" s="222" t="s">
        <v>185</v>
      </c>
      <c r="Y13" s="222" t="s">
        <v>186</v>
      </c>
      <c r="Z13" s="212"/>
      <c r="AA13" s="212"/>
      <c r="AB13" s="212"/>
      <c r="AC13" s="212"/>
      <c r="AD13" s="212"/>
      <c r="AE13" s="212"/>
      <c r="AF13" s="212"/>
      <c r="AG13" s="212" t="s">
        <v>187</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x14ac:dyDescent="0.2">
      <c r="A14" s="224" t="s">
        <v>178</v>
      </c>
      <c r="B14" s="225" t="s">
        <v>144</v>
      </c>
      <c r="C14" s="249" t="s">
        <v>145</v>
      </c>
      <c r="D14" s="226"/>
      <c r="E14" s="227"/>
      <c r="F14" s="228"/>
      <c r="G14" s="228">
        <f>SUMIF(AG15:AG15,"&lt;&gt;NOR",G15:G15)</f>
        <v>9600000</v>
      </c>
      <c r="H14" s="228"/>
      <c r="I14" s="228">
        <f>SUM(I15:I15)</f>
        <v>0</v>
      </c>
      <c r="J14" s="228"/>
      <c r="K14" s="228">
        <f>SUM(K15:K15)</f>
        <v>9600000</v>
      </c>
      <c r="L14" s="228"/>
      <c r="M14" s="228">
        <f>SUM(M15:M15)</f>
        <v>10752000.000000002</v>
      </c>
      <c r="N14" s="227"/>
      <c r="O14" s="227">
        <f>SUM(O15:O15)</f>
        <v>0</v>
      </c>
      <c r="P14" s="227"/>
      <c r="Q14" s="227">
        <f>SUM(Q15:Q15)</f>
        <v>0</v>
      </c>
      <c r="R14" s="228"/>
      <c r="S14" s="228"/>
      <c r="T14" s="229"/>
      <c r="U14" s="223"/>
      <c r="V14" s="223">
        <f>SUM(V15:V15)</f>
        <v>0</v>
      </c>
      <c r="W14" s="223"/>
      <c r="X14" s="223"/>
      <c r="Y14" s="223"/>
      <c r="AG14" t="s">
        <v>179</v>
      </c>
    </row>
    <row r="15" spans="1:60" outlineLevel="1" x14ac:dyDescent="0.2">
      <c r="A15" s="231">
        <v>4</v>
      </c>
      <c r="B15" s="232" t="s">
        <v>828</v>
      </c>
      <c r="C15" s="250" t="s">
        <v>829</v>
      </c>
      <c r="D15" s="233" t="s">
        <v>784</v>
      </c>
      <c r="E15" s="234">
        <v>1</v>
      </c>
      <c r="F15" s="235">
        <v>9600000</v>
      </c>
      <c r="G15" s="236">
        <f>ROUND(E15*F15,2)</f>
        <v>9600000</v>
      </c>
      <c r="H15" s="235">
        <v>0</v>
      </c>
      <c r="I15" s="236">
        <f>ROUND(E15*H15,2)</f>
        <v>0</v>
      </c>
      <c r="J15" s="235">
        <v>9600000</v>
      </c>
      <c r="K15" s="236">
        <f>ROUND(E15*J15,2)</f>
        <v>9600000</v>
      </c>
      <c r="L15" s="236">
        <v>12</v>
      </c>
      <c r="M15" s="236">
        <f>G15*(1+L15/100)</f>
        <v>10752000.000000002</v>
      </c>
      <c r="N15" s="234">
        <v>0</v>
      </c>
      <c r="O15" s="234">
        <f>ROUND(E15*N15,2)</f>
        <v>0</v>
      </c>
      <c r="P15" s="234">
        <v>0</v>
      </c>
      <c r="Q15" s="234">
        <f>ROUND(E15*P15,2)</f>
        <v>0</v>
      </c>
      <c r="R15" s="236"/>
      <c r="S15" s="236" t="s">
        <v>200</v>
      </c>
      <c r="T15" s="237" t="s">
        <v>201</v>
      </c>
      <c r="U15" s="222">
        <v>0</v>
      </c>
      <c r="V15" s="222">
        <f>ROUND(E15*U15,2)</f>
        <v>0</v>
      </c>
      <c r="W15" s="222"/>
      <c r="X15" s="222" t="s">
        <v>185</v>
      </c>
      <c r="Y15" s="222" t="s">
        <v>186</v>
      </c>
      <c r="Z15" s="212"/>
      <c r="AA15" s="212"/>
      <c r="AB15" s="212"/>
      <c r="AC15" s="212"/>
      <c r="AD15" s="212"/>
      <c r="AE15" s="212"/>
      <c r="AF15" s="212"/>
      <c r="AG15" s="212" t="s">
        <v>187</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x14ac:dyDescent="0.2">
      <c r="A16" s="3"/>
      <c r="B16" s="4"/>
      <c r="C16" s="255"/>
      <c r="D16" s="6"/>
      <c r="E16" s="3"/>
      <c r="F16" s="3"/>
      <c r="G16" s="3"/>
      <c r="H16" s="3"/>
      <c r="I16" s="3"/>
      <c r="J16" s="3"/>
      <c r="K16" s="3"/>
      <c r="L16" s="3"/>
      <c r="M16" s="3"/>
      <c r="N16" s="3"/>
      <c r="O16" s="3"/>
      <c r="P16" s="3"/>
      <c r="Q16" s="3"/>
      <c r="R16" s="3"/>
      <c r="S16" s="3"/>
      <c r="T16" s="3"/>
      <c r="U16" s="3"/>
      <c r="V16" s="3"/>
      <c r="W16" s="3"/>
      <c r="X16" s="3"/>
      <c r="Y16" s="3"/>
      <c r="AE16">
        <v>12</v>
      </c>
      <c r="AF16">
        <v>21</v>
      </c>
      <c r="AG16" t="s">
        <v>164</v>
      </c>
    </row>
    <row r="17" spans="1:33" x14ac:dyDescent="0.2">
      <c r="A17" s="215"/>
      <c r="B17" s="216" t="s">
        <v>29</v>
      </c>
      <c r="C17" s="256"/>
      <c r="D17" s="217"/>
      <c r="E17" s="218"/>
      <c r="F17" s="218"/>
      <c r="G17" s="230">
        <f>G8+G10+G12+G14</f>
        <v>28200000</v>
      </c>
      <c r="H17" s="3"/>
      <c r="I17" s="3"/>
      <c r="J17" s="3"/>
      <c r="K17" s="3"/>
      <c r="L17" s="3"/>
      <c r="M17" s="3"/>
      <c r="N17" s="3"/>
      <c r="O17" s="3"/>
      <c r="P17" s="3"/>
      <c r="Q17" s="3"/>
      <c r="R17" s="3"/>
      <c r="S17" s="3"/>
      <c r="T17" s="3"/>
      <c r="U17" s="3"/>
      <c r="V17" s="3"/>
      <c r="W17" s="3"/>
      <c r="X17" s="3"/>
      <c r="Y17" s="3"/>
      <c r="AE17">
        <f>SUMIF(L7:L15,AE16,G7:G15)</f>
        <v>28200000</v>
      </c>
      <c r="AF17">
        <f>SUMIF(L7:L15,AF16,G7:G15)</f>
        <v>0</v>
      </c>
      <c r="AG17" t="s">
        <v>430</v>
      </c>
    </row>
    <row r="18" spans="1:33" x14ac:dyDescent="0.2">
      <c r="C18" s="257"/>
      <c r="D18" s="10"/>
      <c r="AG18" t="s">
        <v>431</v>
      </c>
    </row>
    <row r="19" spans="1:33" x14ac:dyDescent="0.2">
      <c r="D19" s="10"/>
    </row>
    <row r="20" spans="1:33" x14ac:dyDescent="0.2">
      <c r="D20" s="10"/>
    </row>
    <row r="21" spans="1:33" x14ac:dyDescent="0.2">
      <c r="D21" s="10"/>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CFF5XUhU2qX0rLlNGWME3hqE+JyMs+4P6uRLlJqk/yYidbUeWlH/PlTyufxEbichcKyhqBqC9crk2QJZbsVag==" saltValue="hJI4cwEIX9Ck1nNmkd+QZQ=="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SO.01 BP Pol</vt:lpstr>
      <vt:lpstr>SO.01 NS Pol</vt:lpstr>
      <vt:lpstr>SO.01 TZB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BP Pol'!Názvy_tisku</vt:lpstr>
      <vt:lpstr>'SO.01 NS Pol'!Názvy_tisku</vt:lpstr>
      <vt:lpstr>'SO.01 TZB Pol'!Názvy_tisku</vt:lpstr>
      <vt:lpstr>oadresa</vt:lpstr>
      <vt:lpstr>Stavba!Objednatel</vt:lpstr>
      <vt:lpstr>Stavba!Objekt</vt:lpstr>
      <vt:lpstr>'SO.01 BP Pol'!Oblast_tisku</vt:lpstr>
      <vt:lpstr>'SO.01 NS Pol'!Oblast_tisku</vt:lpstr>
      <vt:lpstr>'SO.01 TZB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Lucie Švábová</dc:creator>
  <cp:lastModifiedBy> </cp:lastModifiedBy>
  <cp:lastPrinted>2019-03-19T12:27:02Z</cp:lastPrinted>
  <dcterms:created xsi:type="dcterms:W3CDTF">2009-04-08T07:15:50Z</dcterms:created>
  <dcterms:modified xsi:type="dcterms:W3CDTF">2025-02-19T14:06:35Z</dcterms:modified>
</cp:coreProperties>
</file>